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Privat\Armbrust\ASVR\75-Jahre-ASVR\Schiessplan\"/>
    </mc:Choice>
  </mc:AlternateContent>
  <xr:revisionPtr revIDLastSave="0" documentId="13_ncr:1_{DA392311-C8DC-46A4-A16D-36433AF278D2}" xr6:coauthVersionLast="47" xr6:coauthVersionMax="47" xr10:uidLastSave="{00000000-0000-0000-0000-000000000000}"/>
  <bookViews>
    <workbookView xWindow="-120" yWindow="-120" windowWidth="29040" windowHeight="15990" firstSheet="2" activeTab="2" xr2:uid="{C1BA0011-6090-4D8E-9414-D580C337FC06}"/>
  </bookViews>
  <sheets>
    <sheet name="Kategorie" sheetId="3" state="hidden" r:id="rId1"/>
    <sheet name="Preise" sheetId="2" state="hidden" r:id="rId2"/>
    <sheet name="Anmeldung" sheetId="1" r:id="rId3"/>
  </sheets>
  <definedNames>
    <definedName name="_xlnm.Print_Area" localSheetId="2">Anmeldung!$A$1:$BT$63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" l="1"/>
  <c r="L24" i="1"/>
  <c r="E24" i="1"/>
  <c r="K24" i="1" s="1"/>
  <c r="D24" i="1"/>
  <c r="P24" i="1" s="1"/>
  <c r="E23" i="1"/>
  <c r="L23" i="1" s="1"/>
  <c r="D23" i="1"/>
  <c r="P23" i="1" s="1"/>
  <c r="L22" i="1"/>
  <c r="K22" i="1"/>
  <c r="I22" i="1"/>
  <c r="E22" i="1"/>
  <c r="D22" i="1"/>
  <c r="P22" i="1" s="1"/>
  <c r="L21" i="1"/>
  <c r="K21" i="1"/>
  <c r="E21" i="1"/>
  <c r="I21" i="1" s="1"/>
  <c r="D21" i="1"/>
  <c r="P21" i="1" s="1"/>
  <c r="E20" i="1"/>
  <c r="D20" i="1"/>
  <c r="P20" i="1" s="1"/>
  <c r="AP3" i="1"/>
  <c r="E46" i="1"/>
  <c r="E45" i="1"/>
  <c r="E43" i="1"/>
  <c r="L43" i="1" s="1"/>
  <c r="E42" i="1"/>
  <c r="F42" i="1" s="1"/>
  <c r="E41" i="1"/>
  <c r="E40" i="1"/>
  <c r="I40" i="1" s="1"/>
  <c r="E39" i="1"/>
  <c r="H39" i="1" s="1"/>
  <c r="E38" i="1"/>
  <c r="E37" i="1"/>
  <c r="E36" i="1"/>
  <c r="L36" i="1" s="1"/>
  <c r="E35" i="1"/>
  <c r="L35" i="1" s="1"/>
  <c r="E34" i="1"/>
  <c r="E33" i="1"/>
  <c r="E32" i="1"/>
  <c r="L32" i="1" s="1"/>
  <c r="E31" i="1"/>
  <c r="F31" i="1" s="1"/>
  <c r="E30" i="1"/>
  <c r="E29" i="1"/>
  <c r="E28" i="1"/>
  <c r="H28" i="1" s="1"/>
  <c r="E27" i="1"/>
  <c r="F27" i="1" s="1"/>
  <c r="E26" i="1"/>
  <c r="F26" i="1" s="1"/>
  <c r="E25" i="1"/>
  <c r="J25" i="1" s="1"/>
  <c r="E19" i="1"/>
  <c r="L19" i="1" s="1"/>
  <c r="E18" i="1"/>
  <c r="F18" i="1" s="1"/>
  <c r="E17" i="1"/>
  <c r="E16" i="1"/>
  <c r="E14" i="1"/>
  <c r="L14" i="1" s="1"/>
  <c r="BH61" i="1"/>
  <c r="BH60" i="1"/>
  <c r="O51" i="1"/>
  <c r="O50" i="1"/>
  <c r="BI59" i="1"/>
  <c r="BH59" i="1"/>
  <c r="BH58" i="1"/>
  <c r="BI61" i="1"/>
  <c r="BI60" i="1"/>
  <c r="BI58" i="1"/>
  <c r="BI57" i="1"/>
  <c r="BH57" i="1"/>
  <c r="BR3" i="1"/>
  <c r="BC48" i="1"/>
  <c r="AY48" i="1"/>
  <c r="AU48" i="1"/>
  <c r="AQ48" i="1"/>
  <c r="AM48" i="1"/>
  <c r="AI48" i="1"/>
  <c r="Z48" i="1"/>
  <c r="V48" i="1"/>
  <c r="M46" i="1"/>
  <c r="D46" i="1"/>
  <c r="P46" i="1" s="1"/>
  <c r="AE46" i="1" s="1"/>
  <c r="L45" i="1"/>
  <c r="D45" i="1"/>
  <c r="P45" i="1" s="1"/>
  <c r="AE45" i="1" s="1"/>
  <c r="D44" i="1"/>
  <c r="P44" i="1" s="1"/>
  <c r="BB44" i="1" s="1"/>
  <c r="D43" i="1"/>
  <c r="P43" i="1" s="1"/>
  <c r="AZ43" i="1" s="1"/>
  <c r="D42" i="1"/>
  <c r="P42" i="1" s="1"/>
  <c r="U42" i="1" s="1"/>
  <c r="D41" i="1"/>
  <c r="P41" i="1" s="1"/>
  <c r="AE41" i="1" s="1"/>
  <c r="D40" i="1"/>
  <c r="P40" i="1" s="1"/>
  <c r="T40" i="1" s="1"/>
  <c r="D39" i="1"/>
  <c r="P39" i="1" s="1"/>
  <c r="U39" i="1" s="1"/>
  <c r="M38" i="1"/>
  <c r="D38" i="1"/>
  <c r="P38" i="1" s="1"/>
  <c r="AZ38" i="1" s="1"/>
  <c r="D37" i="1"/>
  <c r="P37" i="1" s="1"/>
  <c r="AP37" i="1" s="1"/>
  <c r="D36" i="1"/>
  <c r="P36" i="1" s="1"/>
  <c r="Y36" i="1" s="1"/>
  <c r="D35" i="1"/>
  <c r="P35" i="1" s="1"/>
  <c r="S35" i="1" s="1"/>
  <c r="D34" i="1"/>
  <c r="P34" i="1" s="1"/>
  <c r="U34" i="1" s="1"/>
  <c r="D33" i="1"/>
  <c r="P33" i="1" s="1"/>
  <c r="AZ33" i="1" s="1"/>
  <c r="D32" i="1"/>
  <c r="P32" i="1" s="1"/>
  <c r="BF32" i="1" s="1"/>
  <c r="D31" i="1"/>
  <c r="P31" i="1" s="1"/>
  <c r="AA31" i="1" s="1"/>
  <c r="D30" i="1"/>
  <c r="P30" i="1" s="1"/>
  <c r="AE30" i="1" s="1"/>
  <c r="D29" i="1"/>
  <c r="P29" i="1" s="1"/>
  <c r="BF29" i="1" s="1"/>
  <c r="D28" i="1"/>
  <c r="P28" i="1" s="1"/>
  <c r="BB28" i="1" s="1"/>
  <c r="D27" i="1"/>
  <c r="P27" i="1" s="1"/>
  <c r="U27" i="1" s="1"/>
  <c r="D26" i="1"/>
  <c r="P26" i="1" s="1"/>
  <c r="U26" i="1" s="1"/>
  <c r="D25" i="1"/>
  <c r="P25" i="1" s="1"/>
  <c r="BF25" i="1" s="1"/>
  <c r="D19" i="1"/>
  <c r="P19" i="1" s="1"/>
  <c r="BB19" i="1" s="1"/>
  <c r="D18" i="1"/>
  <c r="P18" i="1" s="1"/>
  <c r="AF18" i="1" s="1"/>
  <c r="BG18" i="1" s="1"/>
  <c r="M17" i="1"/>
  <c r="D17" i="1"/>
  <c r="P17" i="1" s="1"/>
  <c r="AE17" i="1" s="1"/>
  <c r="F16" i="1"/>
  <c r="D16" i="1"/>
  <c r="P16" i="1" s="1"/>
  <c r="BF16" i="1" s="1"/>
  <c r="D15" i="1"/>
  <c r="P15" i="1" s="1"/>
  <c r="U15" i="1" s="1"/>
  <c r="D14" i="1"/>
  <c r="P14" i="1" s="1"/>
  <c r="AZ14" i="1" s="1"/>
  <c r="D13" i="1"/>
  <c r="P13" i="1" s="1"/>
  <c r="BN13" i="1" s="1"/>
  <c r="BC5" i="1"/>
  <c r="F26" i="2"/>
  <c r="AY5" i="1"/>
  <c r="F24" i="2"/>
  <c r="AU5" i="1"/>
  <c r="AQ5" i="1"/>
  <c r="D12" i="1"/>
  <c r="E12" i="1" s="1"/>
  <c r="F22" i="2"/>
  <c r="F20" i="2"/>
  <c r="AM5" i="1"/>
  <c r="AI5" i="1"/>
  <c r="F18" i="2"/>
  <c r="F16" i="2"/>
  <c r="AF5" i="1"/>
  <c r="F14" i="2"/>
  <c r="Z5" i="1"/>
  <c r="F12" i="2"/>
  <c r="V5" i="1"/>
  <c r="R5" i="1"/>
  <c r="P5" i="1"/>
  <c r="F9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BA20" i="1" l="1"/>
  <c r="I23" i="1"/>
  <c r="I20" i="1"/>
  <c r="K23" i="1"/>
  <c r="K20" i="1"/>
  <c r="L20" i="1"/>
  <c r="I24" i="1"/>
  <c r="E44" i="1"/>
  <c r="F44" i="1" s="1"/>
  <c r="BB22" i="1"/>
  <c r="W22" i="1"/>
  <c r="AP22" i="1"/>
  <c r="AF22" i="1"/>
  <c r="BG22" i="1" s="1"/>
  <c r="U22" i="1"/>
  <c r="AZ22" i="1"/>
  <c r="AO22" i="1"/>
  <c r="AE22" i="1"/>
  <c r="T22" i="1"/>
  <c r="AN22" i="1"/>
  <c r="S22" i="1"/>
  <c r="AL22" i="1"/>
  <c r="AC22" i="1"/>
  <c r="X22" i="1"/>
  <c r="BF22" i="1"/>
  <c r="AA22" i="1"/>
  <c r="AJ22" i="1"/>
  <c r="Y22" i="1"/>
  <c r="BD22" i="1"/>
  <c r="AH22" i="1"/>
  <c r="BA22" i="1"/>
  <c r="BB24" i="1"/>
  <c r="W24" i="1"/>
  <c r="AP24" i="1"/>
  <c r="AF24" i="1"/>
  <c r="BG24" i="1" s="1"/>
  <c r="U24" i="1"/>
  <c r="AZ24" i="1"/>
  <c r="AO24" i="1"/>
  <c r="AE24" i="1"/>
  <c r="T24" i="1"/>
  <c r="AN24" i="1"/>
  <c r="S24" i="1"/>
  <c r="X24" i="1"/>
  <c r="AL24" i="1"/>
  <c r="AC24" i="1"/>
  <c r="BF24" i="1"/>
  <c r="AA24" i="1"/>
  <c r="AJ24" i="1"/>
  <c r="Y24" i="1"/>
  <c r="BD24" i="1"/>
  <c r="AH24" i="1"/>
  <c r="BB21" i="1"/>
  <c r="W21" i="1"/>
  <c r="AP21" i="1"/>
  <c r="AF21" i="1"/>
  <c r="BG21" i="1" s="1"/>
  <c r="U21" i="1"/>
  <c r="BD21" i="1"/>
  <c r="AZ21" i="1"/>
  <c r="AO21" i="1"/>
  <c r="AE21" i="1"/>
  <c r="T21" i="1"/>
  <c r="AN21" i="1"/>
  <c r="S21" i="1"/>
  <c r="AL21" i="1"/>
  <c r="AC21" i="1"/>
  <c r="BF21" i="1"/>
  <c r="AA21" i="1"/>
  <c r="AH21" i="1"/>
  <c r="AJ21" i="1"/>
  <c r="Y21" i="1"/>
  <c r="X21" i="1"/>
  <c r="BA24" i="1"/>
  <c r="BA21" i="1"/>
  <c r="BB23" i="1"/>
  <c r="W23" i="1"/>
  <c r="AP23" i="1"/>
  <c r="AF23" i="1"/>
  <c r="BG23" i="1" s="1"/>
  <c r="U23" i="1"/>
  <c r="AZ23" i="1"/>
  <c r="AO23" i="1"/>
  <c r="AE23" i="1"/>
  <c r="T23" i="1"/>
  <c r="AN23" i="1"/>
  <c r="S23" i="1"/>
  <c r="AL23" i="1"/>
  <c r="AC23" i="1"/>
  <c r="BF23" i="1"/>
  <c r="AA23" i="1"/>
  <c r="BD23" i="1"/>
  <c r="AJ23" i="1"/>
  <c r="Y23" i="1"/>
  <c r="AH23" i="1"/>
  <c r="X23" i="1"/>
  <c r="BB20" i="1"/>
  <c r="W20" i="1"/>
  <c r="X20" i="1"/>
  <c r="AP20" i="1"/>
  <c r="AF20" i="1"/>
  <c r="BG20" i="1" s="1"/>
  <c r="U20" i="1"/>
  <c r="AZ20" i="1"/>
  <c r="AO20" i="1"/>
  <c r="AE20" i="1"/>
  <c r="T20" i="1"/>
  <c r="AN20" i="1"/>
  <c r="S20" i="1"/>
  <c r="AL20" i="1"/>
  <c r="AC20" i="1"/>
  <c r="BF20" i="1"/>
  <c r="AA20" i="1"/>
  <c r="AJ20" i="1"/>
  <c r="Y20" i="1"/>
  <c r="BD20" i="1"/>
  <c r="BA23" i="1"/>
  <c r="M20" i="1"/>
  <c r="BE20" i="1"/>
  <c r="M21" i="1"/>
  <c r="AV21" i="1" s="1"/>
  <c r="AW21" i="1" s="1"/>
  <c r="BE21" i="1"/>
  <c r="M22" i="1"/>
  <c r="AV22" i="1" s="1"/>
  <c r="AW22" i="1" s="1"/>
  <c r="BE22" i="1"/>
  <c r="M23" i="1"/>
  <c r="AX23" i="1" s="1"/>
  <c r="BE23" i="1"/>
  <c r="M24" i="1"/>
  <c r="AV24" i="1" s="1"/>
  <c r="AW24" i="1" s="1"/>
  <c r="BE24" i="1"/>
  <c r="F20" i="1"/>
  <c r="AK20" i="1"/>
  <c r="F21" i="1"/>
  <c r="AK21" i="1"/>
  <c r="F22" i="1"/>
  <c r="AK22" i="1"/>
  <c r="F23" i="1"/>
  <c r="AK23" i="1"/>
  <c r="F24" i="1"/>
  <c r="AK24" i="1"/>
  <c r="G20" i="1"/>
  <c r="AT20" i="1" s="1"/>
  <c r="Q20" i="1"/>
  <c r="G21" i="1"/>
  <c r="Q21" i="1"/>
  <c r="G22" i="1"/>
  <c r="AT22" i="1" s="1"/>
  <c r="Q22" i="1"/>
  <c r="G23" i="1"/>
  <c r="AR23" i="1" s="1"/>
  <c r="AS23" i="1" s="1"/>
  <c r="Q23" i="1"/>
  <c r="G24" i="1"/>
  <c r="AT24" i="1" s="1"/>
  <c r="Q24" i="1"/>
  <c r="H20" i="1"/>
  <c r="AD20" i="1"/>
  <c r="H21" i="1"/>
  <c r="AD21" i="1"/>
  <c r="H22" i="1"/>
  <c r="AD22" i="1"/>
  <c r="H23" i="1"/>
  <c r="AD23" i="1"/>
  <c r="H24" i="1"/>
  <c r="AD24" i="1"/>
  <c r="J20" i="1"/>
  <c r="J21" i="1"/>
  <c r="J22" i="1"/>
  <c r="J23" i="1"/>
  <c r="J24" i="1"/>
  <c r="BR13" i="1"/>
  <c r="W46" i="1"/>
  <c r="P12" i="1"/>
  <c r="E15" i="1"/>
  <c r="F15" i="1" s="1"/>
  <c r="Z51" i="1"/>
  <c r="AD51" i="1" s="1"/>
  <c r="BH51" i="1" s="1"/>
  <c r="AA13" i="1"/>
  <c r="W19" i="1"/>
  <c r="W32" i="1"/>
  <c r="W40" i="1"/>
  <c r="W25" i="1"/>
  <c r="W33" i="1"/>
  <c r="W41" i="1"/>
  <c r="W18" i="1"/>
  <c r="W31" i="1"/>
  <c r="W13" i="1"/>
  <c r="W26" i="1"/>
  <c r="W34" i="1"/>
  <c r="W42" i="1"/>
  <c r="W14" i="1"/>
  <c r="W27" i="1"/>
  <c r="W35" i="1"/>
  <c r="W43" i="1"/>
  <c r="W39" i="1"/>
  <c r="W15" i="1"/>
  <c r="W28" i="1"/>
  <c r="W36" i="1"/>
  <c r="W44" i="1"/>
  <c r="V50" i="1"/>
  <c r="X50" i="1" s="1"/>
  <c r="BH50" i="1" s="1"/>
  <c r="W16" i="1"/>
  <c r="W29" i="1"/>
  <c r="W37" i="1"/>
  <c r="W45" i="1"/>
  <c r="W17" i="1"/>
  <c r="W30" i="1"/>
  <c r="W38" i="1"/>
  <c r="E13" i="1"/>
  <c r="BE13" i="1" s="1"/>
  <c r="H12" i="1"/>
  <c r="BD31" i="1"/>
  <c r="BE30" i="1"/>
  <c r="BE34" i="1"/>
  <c r="BE29" i="1"/>
  <c r="BE33" i="1"/>
  <c r="BE37" i="1"/>
  <c r="BE41" i="1"/>
  <c r="AZ17" i="1"/>
  <c r="BD14" i="1"/>
  <c r="BD35" i="1"/>
  <c r="BD46" i="1"/>
  <c r="BE31" i="1"/>
  <c r="BE18" i="1"/>
  <c r="AZ31" i="1"/>
  <c r="BD34" i="1"/>
  <c r="BE25" i="1"/>
  <c r="BD17" i="1"/>
  <c r="BD38" i="1"/>
  <c r="BD18" i="1"/>
  <c r="BD39" i="1"/>
  <c r="BE39" i="1"/>
  <c r="BD26" i="1"/>
  <c r="BD42" i="1"/>
  <c r="BD27" i="1"/>
  <c r="BD43" i="1"/>
  <c r="BD30" i="1"/>
  <c r="AZ30" i="1"/>
  <c r="BF13" i="1"/>
  <c r="BF17" i="1"/>
  <c r="BF26" i="1"/>
  <c r="BF30" i="1"/>
  <c r="BF34" i="1"/>
  <c r="BF38" i="1"/>
  <c r="BF42" i="1"/>
  <c r="BF46" i="1"/>
  <c r="BE19" i="1"/>
  <c r="BE32" i="1"/>
  <c r="BE40" i="1"/>
  <c r="BF14" i="1"/>
  <c r="BF18" i="1"/>
  <c r="BF27" i="1"/>
  <c r="BF31" i="1"/>
  <c r="BF35" i="1"/>
  <c r="BF39" i="1"/>
  <c r="BF43" i="1"/>
  <c r="BE26" i="1"/>
  <c r="BE42" i="1"/>
  <c r="AZ39" i="1"/>
  <c r="BD15" i="1"/>
  <c r="BD19" i="1"/>
  <c r="BD28" i="1"/>
  <c r="BD32" i="1"/>
  <c r="BD36" i="1"/>
  <c r="BD40" i="1"/>
  <c r="BD44" i="1"/>
  <c r="BE14" i="1"/>
  <c r="BE27" i="1"/>
  <c r="BE35" i="1"/>
  <c r="BE43" i="1"/>
  <c r="BD13" i="1"/>
  <c r="AZ46" i="1"/>
  <c r="BF15" i="1"/>
  <c r="BF19" i="1"/>
  <c r="BF28" i="1"/>
  <c r="BF36" i="1"/>
  <c r="BF40" i="1"/>
  <c r="BF44" i="1"/>
  <c r="BE28" i="1"/>
  <c r="BE36" i="1"/>
  <c r="BE44" i="1"/>
  <c r="BD16" i="1"/>
  <c r="BD25" i="1"/>
  <c r="BD29" i="1"/>
  <c r="BD33" i="1"/>
  <c r="BD37" i="1"/>
  <c r="BD41" i="1"/>
  <c r="BD45" i="1"/>
  <c r="BE16" i="1"/>
  <c r="BE45" i="1"/>
  <c r="S43" i="1"/>
  <c r="BF33" i="1"/>
  <c r="BF37" i="1"/>
  <c r="BF41" i="1"/>
  <c r="BF45" i="1"/>
  <c r="BE17" i="1"/>
  <c r="BE38" i="1"/>
  <c r="BE46" i="1"/>
  <c r="AZ18" i="1"/>
  <c r="S14" i="1"/>
  <c r="U45" i="1"/>
  <c r="AZ19" i="1"/>
  <c r="AZ32" i="1"/>
  <c r="AZ40" i="1"/>
  <c r="U16" i="1"/>
  <c r="AZ25" i="1"/>
  <c r="AZ41" i="1"/>
  <c r="S27" i="1"/>
  <c r="AZ13" i="1"/>
  <c r="AZ26" i="1"/>
  <c r="AZ34" i="1"/>
  <c r="AZ42" i="1"/>
  <c r="U29" i="1"/>
  <c r="AZ27" i="1"/>
  <c r="AZ35" i="1"/>
  <c r="AZ15" i="1"/>
  <c r="AZ28" i="1"/>
  <c r="AZ36" i="1"/>
  <c r="AZ44" i="1"/>
  <c r="U37" i="1"/>
  <c r="AZ16" i="1"/>
  <c r="AZ29" i="1"/>
  <c r="AZ37" i="1"/>
  <c r="AZ45" i="1"/>
  <c r="T14" i="1"/>
  <c r="S17" i="1"/>
  <c r="U19" i="1"/>
  <c r="T27" i="1"/>
  <c r="S30" i="1"/>
  <c r="U32" i="1"/>
  <c r="T35" i="1"/>
  <c r="S38" i="1"/>
  <c r="U40" i="1"/>
  <c r="T43" i="1"/>
  <c r="S46" i="1"/>
  <c r="U14" i="1"/>
  <c r="T17" i="1"/>
  <c r="S25" i="1"/>
  <c r="T30" i="1"/>
  <c r="S33" i="1"/>
  <c r="U35" i="1"/>
  <c r="T38" i="1"/>
  <c r="S41" i="1"/>
  <c r="U43" i="1"/>
  <c r="T46" i="1"/>
  <c r="T19" i="1"/>
  <c r="T32" i="1"/>
  <c r="S15" i="1"/>
  <c r="U17" i="1"/>
  <c r="T25" i="1"/>
  <c r="S28" i="1"/>
  <c r="U30" i="1"/>
  <c r="T33" i="1"/>
  <c r="S36" i="1"/>
  <c r="U38" i="1"/>
  <c r="T41" i="1"/>
  <c r="S44" i="1"/>
  <c r="U46" i="1"/>
  <c r="T15" i="1"/>
  <c r="S18" i="1"/>
  <c r="U25" i="1"/>
  <c r="T28" i="1"/>
  <c r="S31" i="1"/>
  <c r="U33" i="1"/>
  <c r="T36" i="1"/>
  <c r="S39" i="1"/>
  <c r="U41" i="1"/>
  <c r="T44" i="1"/>
  <c r="S13" i="1"/>
  <c r="T18" i="1"/>
  <c r="S26" i="1"/>
  <c r="U28" i="1"/>
  <c r="T31" i="1"/>
  <c r="S34" i="1"/>
  <c r="U36" i="1"/>
  <c r="T39" i="1"/>
  <c r="S42" i="1"/>
  <c r="U44" i="1"/>
  <c r="T13" i="1"/>
  <c r="S16" i="1"/>
  <c r="U18" i="1"/>
  <c r="T26" i="1"/>
  <c r="S29" i="1"/>
  <c r="U31" i="1"/>
  <c r="T34" i="1"/>
  <c r="S37" i="1"/>
  <c r="T42" i="1"/>
  <c r="S45" i="1"/>
  <c r="U13" i="1"/>
  <c r="T16" i="1"/>
  <c r="S19" i="1"/>
  <c r="T29" i="1"/>
  <c r="S32" i="1"/>
  <c r="T37" i="1"/>
  <c r="S40" i="1"/>
  <c r="T45" i="1"/>
  <c r="AO17" i="1"/>
  <c r="AO38" i="1"/>
  <c r="AP17" i="1"/>
  <c r="AP26" i="1"/>
  <c r="AP30" i="1"/>
  <c r="AP34" i="1"/>
  <c r="AP38" i="1"/>
  <c r="AP42" i="1"/>
  <c r="AP46" i="1"/>
  <c r="AO30" i="1"/>
  <c r="AO42" i="1"/>
  <c r="AO14" i="1"/>
  <c r="AO18" i="1"/>
  <c r="AO27" i="1"/>
  <c r="AO31" i="1"/>
  <c r="AO35" i="1"/>
  <c r="AO39" i="1"/>
  <c r="AO43" i="1"/>
  <c r="AO26" i="1"/>
  <c r="AP14" i="1"/>
  <c r="AP18" i="1"/>
  <c r="AP27" i="1"/>
  <c r="AP31" i="1"/>
  <c r="AP35" i="1"/>
  <c r="AP39" i="1"/>
  <c r="AP43" i="1"/>
  <c r="AO34" i="1"/>
  <c r="AO46" i="1"/>
  <c r="AN19" i="1"/>
  <c r="AO19" i="1"/>
  <c r="AO28" i="1"/>
  <c r="AO32" i="1"/>
  <c r="AO36" i="1"/>
  <c r="AO40" i="1"/>
  <c r="AO44" i="1"/>
  <c r="AN32" i="1"/>
  <c r="AP15" i="1"/>
  <c r="AP19" i="1"/>
  <c r="AP28" i="1"/>
  <c r="AP32" i="1"/>
  <c r="AP36" i="1"/>
  <c r="AP40" i="1"/>
  <c r="AP44" i="1"/>
  <c r="AN40" i="1"/>
  <c r="AO16" i="1"/>
  <c r="AO25" i="1"/>
  <c r="AO29" i="1"/>
  <c r="AO33" i="1"/>
  <c r="AO37" i="1"/>
  <c r="AO41" i="1"/>
  <c r="AO45" i="1"/>
  <c r="AP16" i="1"/>
  <c r="AP25" i="1"/>
  <c r="AP29" i="1"/>
  <c r="AP33" i="1"/>
  <c r="AP41" i="1"/>
  <c r="AP45" i="1"/>
  <c r="AN13" i="1"/>
  <c r="AP13" i="1"/>
  <c r="AJ18" i="1"/>
  <c r="AJ42" i="1"/>
  <c r="AJ25" i="1"/>
  <c r="AN25" i="1"/>
  <c r="AN33" i="1"/>
  <c r="AN41" i="1"/>
  <c r="AJ31" i="1"/>
  <c r="AN14" i="1"/>
  <c r="AN27" i="1"/>
  <c r="AN35" i="1"/>
  <c r="AN43" i="1"/>
  <c r="AJ26" i="1"/>
  <c r="AJ33" i="1"/>
  <c r="AN15" i="1"/>
  <c r="AN28" i="1"/>
  <c r="AN36" i="1"/>
  <c r="AN44" i="1"/>
  <c r="AN42" i="1"/>
  <c r="AJ34" i="1"/>
  <c r="AN16" i="1"/>
  <c r="AN29" i="1"/>
  <c r="AN37" i="1"/>
  <c r="AN45" i="1"/>
  <c r="AN26" i="1"/>
  <c r="AJ39" i="1"/>
  <c r="AN17" i="1"/>
  <c r="AN30" i="1"/>
  <c r="AN38" i="1"/>
  <c r="AN46" i="1"/>
  <c r="AN34" i="1"/>
  <c r="AF38" i="1"/>
  <c r="BG38" i="1" s="1"/>
  <c r="AJ41" i="1"/>
  <c r="AN18" i="1"/>
  <c r="AN31" i="1"/>
  <c r="AN39" i="1"/>
  <c r="AF46" i="1"/>
  <c r="BG46" i="1" s="1"/>
  <c r="AJ19" i="1"/>
  <c r="AJ32" i="1"/>
  <c r="AJ40" i="1"/>
  <c r="AJ14" i="1"/>
  <c r="AJ27" i="1"/>
  <c r="AJ35" i="1"/>
  <c r="AJ43" i="1"/>
  <c r="AJ13" i="1"/>
  <c r="AJ15" i="1"/>
  <c r="AJ28" i="1"/>
  <c r="AJ36" i="1"/>
  <c r="AJ44" i="1"/>
  <c r="AF17" i="1"/>
  <c r="BG17" i="1" s="1"/>
  <c r="AJ16" i="1"/>
  <c r="AJ29" i="1"/>
  <c r="AJ37" i="1"/>
  <c r="AJ45" i="1"/>
  <c r="AF30" i="1"/>
  <c r="BG30" i="1" s="1"/>
  <c r="AJ17" i="1"/>
  <c r="AJ30" i="1"/>
  <c r="AJ38" i="1"/>
  <c r="AJ46" i="1"/>
  <c r="AF31" i="1"/>
  <c r="BG31" i="1" s="1"/>
  <c r="AF39" i="1"/>
  <c r="BG39" i="1" s="1"/>
  <c r="AF19" i="1"/>
  <c r="BG19" i="1" s="1"/>
  <c r="AF32" i="1"/>
  <c r="BG32" i="1" s="1"/>
  <c r="AF40" i="1"/>
  <c r="BG40" i="1" s="1"/>
  <c r="AF25" i="1"/>
  <c r="BG25" i="1" s="1"/>
  <c r="AF33" i="1"/>
  <c r="BG33" i="1" s="1"/>
  <c r="AF41" i="1"/>
  <c r="BG41" i="1" s="1"/>
  <c r="AF13" i="1"/>
  <c r="BG13" i="1" s="1"/>
  <c r="AF26" i="1"/>
  <c r="BG26" i="1" s="1"/>
  <c r="AF34" i="1"/>
  <c r="BG34" i="1" s="1"/>
  <c r="AF42" i="1"/>
  <c r="BG42" i="1" s="1"/>
  <c r="AF14" i="1"/>
  <c r="BG14" i="1" s="1"/>
  <c r="AF27" i="1"/>
  <c r="BG27" i="1" s="1"/>
  <c r="AF35" i="1"/>
  <c r="BG35" i="1" s="1"/>
  <c r="AF43" i="1"/>
  <c r="BG43" i="1" s="1"/>
  <c r="AF15" i="1"/>
  <c r="AF28" i="1"/>
  <c r="BG28" i="1" s="1"/>
  <c r="AF36" i="1"/>
  <c r="BG36" i="1" s="1"/>
  <c r="AF44" i="1"/>
  <c r="BG44" i="1" s="1"/>
  <c r="AF16" i="1"/>
  <c r="BG16" i="1" s="1"/>
  <c r="AF29" i="1"/>
  <c r="BG29" i="1" s="1"/>
  <c r="AF37" i="1"/>
  <c r="BG37" i="1" s="1"/>
  <c r="AF45" i="1"/>
  <c r="BG45" i="1" s="1"/>
  <c r="AH18" i="1"/>
  <c r="AA29" i="1"/>
  <c r="AA16" i="1"/>
  <c r="AC29" i="1"/>
  <c r="AA37" i="1"/>
  <c r="AA45" i="1"/>
  <c r="AC32" i="1"/>
  <c r="AA17" i="1"/>
  <c r="AA30" i="1"/>
  <c r="AA38" i="1"/>
  <c r="AA46" i="1"/>
  <c r="AC36" i="1"/>
  <c r="AA18" i="1"/>
  <c r="AA39" i="1"/>
  <c r="AC37" i="1"/>
  <c r="AA19" i="1"/>
  <c r="AA32" i="1"/>
  <c r="AA40" i="1"/>
  <c r="AC15" i="1"/>
  <c r="AC40" i="1"/>
  <c r="AA25" i="1"/>
  <c r="AA33" i="1"/>
  <c r="AA41" i="1"/>
  <c r="AC16" i="1"/>
  <c r="AC44" i="1"/>
  <c r="AA26" i="1"/>
  <c r="AA34" i="1"/>
  <c r="AA42" i="1"/>
  <c r="AC19" i="1"/>
  <c r="AC45" i="1"/>
  <c r="AA14" i="1"/>
  <c r="AA27" i="1"/>
  <c r="AA35" i="1"/>
  <c r="AA43" i="1"/>
  <c r="AC28" i="1"/>
  <c r="AA15" i="1"/>
  <c r="AA28" i="1"/>
  <c r="AA36" i="1"/>
  <c r="AA44" i="1"/>
  <c r="Q33" i="1"/>
  <c r="Q41" i="1"/>
  <c r="AC17" i="1"/>
  <c r="AC30" i="1"/>
  <c r="AC38" i="1"/>
  <c r="AC46" i="1"/>
  <c r="AC18" i="1"/>
  <c r="AC31" i="1"/>
  <c r="AC39" i="1"/>
  <c r="Q34" i="1"/>
  <c r="AC25" i="1"/>
  <c r="AC33" i="1"/>
  <c r="AC41" i="1"/>
  <c r="Q27" i="1"/>
  <c r="AC13" i="1"/>
  <c r="AC26" i="1"/>
  <c r="AC34" i="1"/>
  <c r="AC42" i="1"/>
  <c r="AC14" i="1"/>
  <c r="AC27" i="1"/>
  <c r="AC35" i="1"/>
  <c r="AC43" i="1"/>
  <c r="Q29" i="1"/>
  <c r="Q37" i="1"/>
  <c r="Q32" i="1"/>
  <c r="Q35" i="1"/>
  <c r="Q30" i="1"/>
  <c r="Q40" i="1"/>
  <c r="Q14" i="1"/>
  <c r="Q42" i="1"/>
  <c r="Q19" i="1"/>
  <c r="Q43" i="1"/>
  <c r="Q26" i="1"/>
  <c r="Q28" i="1"/>
  <c r="Q36" i="1"/>
  <c r="Q44" i="1"/>
  <c r="Q25" i="1"/>
  <c r="Q16" i="1"/>
  <c r="Q45" i="1"/>
  <c r="Q17" i="1"/>
  <c r="Q38" i="1"/>
  <c r="Q46" i="1"/>
  <c r="Q18" i="1"/>
  <c r="Q31" i="1"/>
  <c r="Q39" i="1"/>
  <c r="H31" i="1"/>
  <c r="L25" i="1"/>
  <c r="J39" i="1"/>
  <c r="AL28" i="1"/>
  <c r="F25" i="1"/>
  <c r="AD30" i="1"/>
  <c r="K25" i="1"/>
  <c r="J40" i="1"/>
  <c r="H35" i="1"/>
  <c r="L40" i="1"/>
  <c r="M42" i="1"/>
  <c r="G31" i="1"/>
  <c r="J35" i="1"/>
  <c r="J32" i="1"/>
  <c r="I44" i="1"/>
  <c r="G43" i="1"/>
  <c r="J44" i="1"/>
  <c r="L28" i="1"/>
  <c r="M30" i="1"/>
  <c r="X33" i="1"/>
  <c r="G35" i="1"/>
  <c r="H43" i="1"/>
  <c r="L44" i="1"/>
  <c r="L18" i="1"/>
  <c r="AD42" i="1"/>
  <c r="F14" i="1"/>
  <c r="H16" i="1"/>
  <c r="AD17" i="1"/>
  <c r="H25" i="1"/>
  <c r="I28" i="1"/>
  <c r="H32" i="1"/>
  <c r="L39" i="1"/>
  <c r="G44" i="1"/>
  <c r="G14" i="1"/>
  <c r="I25" i="1"/>
  <c r="J28" i="1"/>
  <c r="I32" i="1"/>
  <c r="H44" i="1"/>
  <c r="F19" i="1"/>
  <c r="F45" i="1"/>
  <c r="H14" i="1"/>
  <c r="BB14" i="1"/>
  <c r="I16" i="1"/>
  <c r="G19" i="1"/>
  <c r="G27" i="1"/>
  <c r="H29" i="1"/>
  <c r="F33" i="1"/>
  <c r="I36" i="1"/>
  <c r="H37" i="1"/>
  <c r="Y40" i="1"/>
  <c r="F41" i="1"/>
  <c r="H45" i="1"/>
  <c r="F37" i="1"/>
  <c r="H27" i="1"/>
  <c r="I29" i="1"/>
  <c r="H33" i="1"/>
  <c r="J36" i="1"/>
  <c r="K37" i="1"/>
  <c r="AK40" i="1"/>
  <c r="H41" i="1"/>
  <c r="I45" i="1"/>
  <c r="F36" i="1"/>
  <c r="AG18" i="1"/>
  <c r="J14" i="1"/>
  <c r="K16" i="1"/>
  <c r="G18" i="1"/>
  <c r="I19" i="1"/>
  <c r="J27" i="1"/>
  <c r="F28" i="1"/>
  <c r="BA28" i="1"/>
  <c r="J29" i="1"/>
  <c r="AD32" i="1"/>
  <c r="Y32" i="1"/>
  <c r="K33" i="1"/>
  <c r="L37" i="1"/>
  <c r="AD38" i="1"/>
  <c r="AL40" i="1"/>
  <c r="I41" i="1"/>
  <c r="J45" i="1"/>
  <c r="F46" i="1"/>
  <c r="F29" i="1"/>
  <c r="I14" i="1"/>
  <c r="J16" i="1"/>
  <c r="K14" i="1"/>
  <c r="L16" i="1"/>
  <c r="H18" i="1"/>
  <c r="J19" i="1"/>
  <c r="L27" i="1"/>
  <c r="G28" i="1"/>
  <c r="K29" i="1"/>
  <c r="F32" i="1"/>
  <c r="BA32" i="1"/>
  <c r="L33" i="1"/>
  <c r="AH35" i="1"/>
  <c r="X37" i="1"/>
  <c r="F38" i="1"/>
  <c r="G39" i="1"/>
  <c r="F40" i="1"/>
  <c r="K41" i="1"/>
  <c r="J43" i="1"/>
  <c r="BA44" i="1"/>
  <c r="K45" i="1"/>
  <c r="H19" i="1"/>
  <c r="J18" i="1"/>
  <c r="L29" i="1"/>
  <c r="G32" i="1"/>
  <c r="BB32" i="1"/>
  <c r="BA35" i="1"/>
  <c r="AE37" i="1"/>
  <c r="H38" i="1"/>
  <c r="G40" i="1"/>
  <c r="BB40" i="1"/>
  <c r="L41" i="1"/>
  <c r="Y41" i="1"/>
  <c r="Y45" i="1"/>
  <c r="BB15" i="1"/>
  <c r="AL15" i="1"/>
  <c r="AE15" i="1"/>
  <c r="Y15" i="1"/>
  <c r="AL14" i="1"/>
  <c r="AE39" i="1"/>
  <c r="Y39" i="1"/>
  <c r="AL39" i="1"/>
  <c r="AK19" i="1"/>
  <c r="Y25" i="1"/>
  <c r="AE27" i="1"/>
  <c r="Y27" i="1"/>
  <c r="BB27" i="1"/>
  <c r="AL27" i="1"/>
  <c r="Y46" i="1"/>
  <c r="BB46" i="1"/>
  <c r="AL46" i="1"/>
  <c r="Y26" i="1"/>
  <c r="BB26" i="1"/>
  <c r="AL26" i="1"/>
  <c r="L26" i="1"/>
  <c r="X26" i="1"/>
  <c r="K26" i="1"/>
  <c r="J26" i="1"/>
  <c r="BA26" i="1"/>
  <c r="AK26" i="1"/>
  <c r="I26" i="1"/>
  <c r="H26" i="1"/>
  <c r="G26" i="1"/>
  <c r="AE28" i="1"/>
  <c r="Y28" i="1"/>
  <c r="G34" i="1"/>
  <c r="L34" i="1"/>
  <c r="X34" i="1"/>
  <c r="K34" i="1"/>
  <c r="J34" i="1"/>
  <c r="BA34" i="1"/>
  <c r="AK34" i="1"/>
  <c r="I34" i="1"/>
  <c r="AD34" i="1"/>
  <c r="M34" i="1"/>
  <c r="H34" i="1"/>
  <c r="BB39" i="1"/>
  <c r="BB16" i="1"/>
  <c r="AL16" i="1"/>
  <c r="BA16" i="1"/>
  <c r="AK16" i="1"/>
  <c r="AE16" i="1"/>
  <c r="BA19" i="1"/>
  <c r="BB29" i="1"/>
  <c r="AL29" i="1"/>
  <c r="BA29" i="1"/>
  <c r="AK29" i="1"/>
  <c r="AE29" i="1"/>
  <c r="Y30" i="1"/>
  <c r="BB30" i="1"/>
  <c r="AL30" i="1"/>
  <c r="F34" i="1"/>
  <c r="AE42" i="1"/>
  <c r="X25" i="1"/>
  <c r="AL19" i="1"/>
  <c r="M26" i="1"/>
  <c r="AE36" i="1"/>
  <c r="BB36" i="1"/>
  <c r="BA36" i="1"/>
  <c r="AL36" i="1"/>
  <c r="AK36" i="1"/>
  <c r="Y14" i="1"/>
  <c r="AD14" i="1"/>
  <c r="X16" i="1"/>
  <c r="L17" i="1"/>
  <c r="X17" i="1"/>
  <c r="K17" i="1"/>
  <c r="J17" i="1"/>
  <c r="BA17" i="1"/>
  <c r="AK17" i="1"/>
  <c r="I17" i="1"/>
  <c r="H17" i="1"/>
  <c r="G17" i="1"/>
  <c r="AD26" i="1"/>
  <c r="X29" i="1"/>
  <c r="L30" i="1"/>
  <c r="X30" i="1"/>
  <c r="K30" i="1"/>
  <c r="J30" i="1"/>
  <c r="BA30" i="1"/>
  <c r="AK30" i="1"/>
  <c r="I30" i="1"/>
  <c r="H30" i="1"/>
  <c r="G30" i="1"/>
  <c r="AE31" i="1"/>
  <c r="Y31" i="1"/>
  <c r="BB31" i="1"/>
  <c r="AL31" i="1"/>
  <c r="Y17" i="1"/>
  <c r="BB17" i="1"/>
  <c r="AL17" i="1"/>
  <c r="X14" i="1"/>
  <c r="BA14" i="1"/>
  <c r="AK14" i="1"/>
  <c r="M14" i="1"/>
  <c r="AE14" i="1"/>
  <c r="Y16" i="1"/>
  <c r="F17" i="1"/>
  <c r="AE18" i="1"/>
  <c r="Y18" i="1"/>
  <c r="BB18" i="1"/>
  <c r="AL18" i="1"/>
  <c r="AE26" i="1"/>
  <c r="AK28" i="1"/>
  <c r="Y29" i="1"/>
  <c r="F30" i="1"/>
  <c r="AD46" i="1"/>
  <c r="AE19" i="1"/>
  <c r="Y19" i="1"/>
  <c r="Y42" i="1"/>
  <c r="BB42" i="1"/>
  <c r="AL42" i="1"/>
  <c r="BB25" i="1"/>
  <c r="AL25" i="1"/>
  <c r="BA25" i="1"/>
  <c r="AK25" i="1"/>
  <c r="AE25" i="1"/>
  <c r="M16" i="1"/>
  <c r="AD16" i="1"/>
  <c r="I18" i="1"/>
  <c r="AK18" i="1"/>
  <c r="BA18" i="1"/>
  <c r="K19" i="1"/>
  <c r="X19" i="1"/>
  <c r="M25" i="1"/>
  <c r="AD25" i="1"/>
  <c r="I27" i="1"/>
  <c r="AK27" i="1"/>
  <c r="BA27" i="1"/>
  <c r="K28" i="1"/>
  <c r="X28" i="1"/>
  <c r="M29" i="1"/>
  <c r="AD29" i="1"/>
  <c r="I31" i="1"/>
  <c r="AK31" i="1"/>
  <c r="BA31" i="1"/>
  <c r="K32" i="1"/>
  <c r="AL35" i="1"/>
  <c r="BB37" i="1"/>
  <c r="AL37" i="1"/>
  <c r="Y37" i="1"/>
  <c r="BA40" i="1"/>
  <c r="G42" i="1"/>
  <c r="L42" i="1"/>
  <c r="X42" i="1"/>
  <c r="K42" i="1"/>
  <c r="J42" i="1"/>
  <c r="BA42" i="1"/>
  <c r="AK42" i="1"/>
  <c r="I42" i="1"/>
  <c r="BA43" i="1"/>
  <c r="G46" i="1"/>
  <c r="L46" i="1"/>
  <c r="X46" i="1"/>
  <c r="K46" i="1"/>
  <c r="J46" i="1"/>
  <c r="BA46" i="1"/>
  <c r="AK46" i="1"/>
  <c r="I46" i="1"/>
  <c r="J31" i="1"/>
  <c r="AE32" i="1"/>
  <c r="Y38" i="1"/>
  <c r="BB38" i="1"/>
  <c r="AL38" i="1"/>
  <c r="AE38" i="1"/>
  <c r="AE44" i="1"/>
  <c r="G16" i="1"/>
  <c r="K18" i="1"/>
  <c r="X18" i="1"/>
  <c r="M19" i="1"/>
  <c r="AD19" i="1"/>
  <c r="G25" i="1"/>
  <c r="K27" i="1"/>
  <c r="X27" i="1"/>
  <c r="M28" i="1"/>
  <c r="AD28" i="1"/>
  <c r="G29" i="1"/>
  <c r="K31" i="1"/>
  <c r="X31" i="1"/>
  <c r="X32" i="1"/>
  <c r="M32" i="1"/>
  <c r="AK32" i="1"/>
  <c r="G38" i="1"/>
  <c r="L38" i="1"/>
  <c r="X38" i="1"/>
  <c r="K38" i="1"/>
  <c r="J38" i="1"/>
  <c r="BA38" i="1"/>
  <c r="AK38" i="1"/>
  <c r="I38" i="1"/>
  <c r="BA39" i="1"/>
  <c r="H42" i="1"/>
  <c r="AL43" i="1"/>
  <c r="H46" i="1"/>
  <c r="L31" i="1"/>
  <c r="AL32" i="1"/>
  <c r="AE35" i="1"/>
  <c r="Y35" i="1"/>
  <c r="BB35" i="1"/>
  <c r="AE40" i="1"/>
  <c r="Y44" i="1"/>
  <c r="M18" i="1"/>
  <c r="AD18" i="1"/>
  <c r="M27" i="1"/>
  <c r="AD27" i="1"/>
  <c r="M31" i="1"/>
  <c r="AD31" i="1"/>
  <c r="BB33" i="1"/>
  <c r="AL33" i="1"/>
  <c r="Y33" i="1"/>
  <c r="AK44" i="1"/>
  <c r="BB45" i="1"/>
  <c r="AL45" i="1"/>
  <c r="BA45" i="1"/>
  <c r="AK45" i="1"/>
  <c r="AE33" i="1"/>
  <c r="Y34" i="1"/>
  <c r="BB34" i="1"/>
  <c r="AL34" i="1"/>
  <c r="AE34" i="1"/>
  <c r="BB41" i="1"/>
  <c r="AL41" i="1"/>
  <c r="X41" i="1"/>
  <c r="AE43" i="1"/>
  <c r="Y43" i="1"/>
  <c r="BB43" i="1"/>
  <c r="AL44" i="1"/>
  <c r="X45" i="1"/>
  <c r="G33" i="1"/>
  <c r="K35" i="1"/>
  <c r="X35" i="1"/>
  <c r="M36" i="1"/>
  <c r="AD36" i="1"/>
  <c r="G37" i="1"/>
  <c r="K39" i="1"/>
  <c r="X39" i="1"/>
  <c r="M40" i="1"/>
  <c r="AD40" i="1"/>
  <c r="G41" i="1"/>
  <c r="K43" i="1"/>
  <c r="X43" i="1"/>
  <c r="M44" i="1"/>
  <c r="AD44" i="1"/>
  <c r="G45" i="1"/>
  <c r="I33" i="1"/>
  <c r="AK33" i="1"/>
  <c r="BA33" i="1"/>
  <c r="M35" i="1"/>
  <c r="AD35" i="1"/>
  <c r="G36" i="1"/>
  <c r="I37" i="1"/>
  <c r="AK37" i="1"/>
  <c r="BA37" i="1"/>
  <c r="M39" i="1"/>
  <c r="AD39" i="1"/>
  <c r="AK41" i="1"/>
  <c r="BA41" i="1"/>
  <c r="M43" i="1"/>
  <c r="AD43" i="1"/>
  <c r="J33" i="1"/>
  <c r="F35" i="1"/>
  <c r="H36" i="1"/>
  <c r="J37" i="1"/>
  <c r="F39" i="1"/>
  <c r="H40" i="1"/>
  <c r="J41" i="1"/>
  <c r="F43" i="1"/>
  <c r="M33" i="1"/>
  <c r="AD33" i="1"/>
  <c r="I35" i="1"/>
  <c r="AK35" i="1"/>
  <c r="K36" i="1"/>
  <c r="X36" i="1"/>
  <c r="M37" i="1"/>
  <c r="AD37" i="1"/>
  <c r="I39" i="1"/>
  <c r="AK39" i="1"/>
  <c r="K40" i="1"/>
  <c r="X40" i="1"/>
  <c r="M41" i="1"/>
  <c r="AD41" i="1"/>
  <c r="I43" i="1"/>
  <c r="AK43" i="1"/>
  <c r="K44" i="1"/>
  <c r="X44" i="1"/>
  <c r="M45" i="1"/>
  <c r="AD45" i="1"/>
  <c r="AL13" i="1"/>
  <c r="BB13" i="1"/>
  <c r="Y13" i="1"/>
  <c r="AE13" i="1"/>
  <c r="I12" i="1"/>
  <c r="J12" i="1"/>
  <c r="K12" i="1"/>
  <c r="L12" i="1"/>
  <c r="M12" i="1"/>
  <c r="G12" i="1"/>
  <c r="F12" i="1"/>
  <c r="AG24" i="1" l="1"/>
  <c r="AX20" i="1"/>
  <c r="J15" i="1"/>
  <c r="AG21" i="1"/>
  <c r="AR21" i="1"/>
  <c r="AS21" i="1" s="1"/>
  <c r="AX21" i="1"/>
  <c r="AV23" i="1"/>
  <c r="AW23" i="1" s="1"/>
  <c r="AT23" i="1"/>
  <c r="AX24" i="1"/>
  <c r="BI23" i="1"/>
  <c r="BJ23" i="1" s="1"/>
  <c r="BK23" i="1" s="1"/>
  <c r="AR24" i="1"/>
  <c r="AS24" i="1" s="1"/>
  <c r="AH20" i="1"/>
  <c r="AX22" i="1"/>
  <c r="BI22" i="1" s="1"/>
  <c r="BJ22" i="1" s="1"/>
  <c r="BK22" i="1" s="1"/>
  <c r="AG22" i="1"/>
  <c r="BH22" i="1" s="1"/>
  <c r="BH21" i="1"/>
  <c r="AV20" i="1"/>
  <c r="AW20" i="1" s="1"/>
  <c r="AG20" i="1"/>
  <c r="BH20" i="1" s="1"/>
  <c r="BI24" i="1"/>
  <c r="BJ24" i="1" s="1"/>
  <c r="BK24" i="1" s="1"/>
  <c r="AR22" i="1"/>
  <c r="AS22" i="1" s="1"/>
  <c r="AT21" i="1"/>
  <c r="AR20" i="1"/>
  <c r="AS20" i="1" s="1"/>
  <c r="AG23" i="1"/>
  <c r="BN12" i="1"/>
  <c r="BR12" i="1"/>
  <c r="X15" i="1"/>
  <c r="AH29" i="1"/>
  <c r="I15" i="1"/>
  <c r="K15" i="1"/>
  <c r="BE15" i="1"/>
  <c r="H15" i="1"/>
  <c r="AK15" i="1"/>
  <c r="L15" i="1"/>
  <c r="AD15" i="1"/>
  <c r="G15" i="1"/>
  <c r="Q15" i="1"/>
  <c r="AG15" i="1"/>
  <c r="M15" i="1"/>
  <c r="BA15" i="1"/>
  <c r="AO15" i="1"/>
  <c r="W12" i="1"/>
  <c r="AG46" i="1"/>
  <c r="AH46" i="1"/>
  <c r="AG39" i="1"/>
  <c r="AH25" i="1"/>
  <c r="AG33" i="1"/>
  <c r="AG37" i="1"/>
  <c r="AX35" i="1"/>
  <c r="AR38" i="1"/>
  <c r="AS38" i="1" s="1"/>
  <c r="AV34" i="1"/>
  <c r="AW34" i="1" s="1"/>
  <c r="AT28" i="1"/>
  <c r="AV37" i="1"/>
  <c r="AW37" i="1" s="1"/>
  <c r="AT25" i="1"/>
  <c r="AR44" i="1"/>
  <c r="AS44" i="1" s="1"/>
  <c r="AV45" i="1"/>
  <c r="AW45" i="1" s="1"/>
  <c r="AV14" i="1"/>
  <c r="AW14" i="1" s="1"/>
  <c r="AT12" i="1"/>
  <c r="AH17" i="1"/>
  <c r="AX36" i="1"/>
  <c r="AG35" i="1"/>
  <c r="AX25" i="1"/>
  <c r="AZ12" i="1"/>
  <c r="BF12" i="1"/>
  <c r="BF48" i="1" s="1"/>
  <c r="BD12" i="1"/>
  <c r="AT41" i="1"/>
  <c r="AH33" i="1"/>
  <c r="BE12" i="1"/>
  <c r="AX46" i="1"/>
  <c r="AH37" i="1"/>
  <c r="AX18" i="1"/>
  <c r="AG17" i="1"/>
  <c r="AG31" i="1"/>
  <c r="AR26" i="1"/>
  <c r="AS26" i="1" s="1"/>
  <c r="AV42" i="1"/>
  <c r="AW42" i="1" s="1"/>
  <c r="AV29" i="1"/>
  <c r="AW29" i="1" s="1"/>
  <c r="AR39" i="1"/>
  <c r="AS39" i="1" s="1"/>
  <c r="AX43" i="1"/>
  <c r="AG32" i="1"/>
  <c r="AV40" i="1"/>
  <c r="AW40" i="1" s="1"/>
  <c r="AH42" i="1"/>
  <c r="AX17" i="1"/>
  <c r="X12" i="1"/>
  <c r="AX32" i="1"/>
  <c r="AV28" i="1"/>
  <c r="AW28" i="1" s="1"/>
  <c r="AV19" i="1"/>
  <c r="AW19" i="1" s="1"/>
  <c r="AV26" i="1"/>
  <c r="AW26" i="1" s="1"/>
  <c r="AX44" i="1"/>
  <c r="AT45" i="1"/>
  <c r="AG36" i="1"/>
  <c r="AT17" i="1"/>
  <c r="AG34" i="1"/>
  <c r="AX33" i="1"/>
  <c r="AX37" i="1"/>
  <c r="AR27" i="1"/>
  <c r="AS27" i="1" s="1"/>
  <c r="AT31" i="1"/>
  <c r="AV35" i="1"/>
  <c r="AW35" i="1" s="1"/>
  <c r="AR36" i="1"/>
  <c r="AS36" i="1" s="1"/>
  <c r="AX31" i="1"/>
  <c r="AV30" i="1"/>
  <c r="AW30" i="1" s="1"/>
  <c r="AX30" i="1"/>
  <c r="AX16" i="1"/>
  <c r="AV25" i="1"/>
  <c r="AW25" i="1" s="1"/>
  <c r="AX39" i="1"/>
  <c r="AT29" i="1"/>
  <c r="AX42" i="1"/>
  <c r="AX26" i="1"/>
  <c r="AX45" i="1"/>
  <c r="AH34" i="1"/>
  <c r="AV32" i="1"/>
  <c r="AW32" i="1" s="1"/>
  <c r="AV16" i="1"/>
  <c r="AW16" i="1" s="1"/>
  <c r="AV31" i="1"/>
  <c r="AW31" i="1" s="1"/>
  <c r="AV43" i="1"/>
  <c r="AW43" i="1" s="1"/>
  <c r="AR46" i="1"/>
  <c r="AS46" i="1" s="1"/>
  <c r="AT30" i="1"/>
  <c r="AX34" i="1"/>
  <c r="AV39" i="1"/>
  <c r="AW39" i="1" s="1"/>
  <c r="AX40" i="1"/>
  <c r="AX38" i="1"/>
  <c r="AH36" i="1"/>
  <c r="AX14" i="1"/>
  <c r="AR35" i="1"/>
  <c r="AS35" i="1" s="1"/>
  <c r="AV18" i="1"/>
  <c r="AW18" i="1" s="1"/>
  <c r="AV17" i="1"/>
  <c r="AW17" i="1" s="1"/>
  <c r="AV38" i="1"/>
  <c r="AW38" i="1" s="1"/>
  <c r="AV27" i="1"/>
  <c r="AW27" i="1" s="1"/>
  <c r="AX27" i="1"/>
  <c r="AG19" i="1"/>
  <c r="AX41" i="1"/>
  <c r="S12" i="1"/>
  <c r="AV12" i="1"/>
  <c r="AW12" i="1" s="1"/>
  <c r="AV46" i="1"/>
  <c r="AW46" i="1" s="1"/>
  <c r="AV44" i="1"/>
  <c r="AW44" i="1" s="1"/>
  <c r="AX28" i="1"/>
  <c r="AX19" i="1"/>
  <c r="AH19" i="1"/>
  <c r="AX29" i="1"/>
  <c r="AR14" i="1"/>
  <c r="AS14" i="1" s="1"/>
  <c r="AV36" i="1"/>
  <c r="AW36" i="1" s="1"/>
  <c r="AV41" i="1"/>
  <c r="AW41" i="1" s="1"/>
  <c r="AV33" i="1"/>
  <c r="AW33" i="1" s="1"/>
  <c r="AT46" i="1"/>
  <c r="AH40" i="1"/>
  <c r="AT38" i="1"/>
  <c r="AG44" i="1"/>
  <c r="AG30" i="1"/>
  <c r="AH30" i="1"/>
  <c r="AT43" i="1"/>
  <c r="AR30" i="1"/>
  <c r="AS30" i="1" s="1"/>
  <c r="AR43" i="1"/>
  <c r="AS43" i="1" s="1"/>
  <c r="AT39" i="1"/>
  <c r="AG38" i="1"/>
  <c r="AG16" i="1"/>
  <c r="AT40" i="1"/>
  <c r="AR40" i="1"/>
  <c r="AS40" i="1" s="1"/>
  <c r="AR31" i="1"/>
  <c r="AS31" i="1" s="1"/>
  <c r="AR17" i="1"/>
  <c r="AS17" i="1" s="1"/>
  <c r="AT37" i="1"/>
  <c r="AT33" i="1"/>
  <c r="AT16" i="1"/>
  <c r="AH44" i="1"/>
  <c r="AT42" i="1"/>
  <c r="AT18" i="1"/>
  <c r="AT35" i="1"/>
  <c r="AR18" i="1"/>
  <c r="AS18" i="1" s="1"/>
  <c r="AR45" i="1"/>
  <c r="AS45" i="1" s="1"/>
  <c r="AR41" i="1"/>
  <c r="AS41" i="1" s="1"/>
  <c r="AG42" i="1"/>
  <c r="AR37" i="1"/>
  <c r="AS37" i="1" s="1"/>
  <c r="AR28" i="1"/>
  <c r="AS28" i="1" s="1"/>
  <c r="AR33" i="1"/>
  <c r="AS33" i="1" s="1"/>
  <c r="AT32" i="1"/>
  <c r="AR32" i="1"/>
  <c r="AS32" i="1" s="1"/>
  <c r="AT36" i="1"/>
  <c r="AH32" i="1"/>
  <c r="AT34" i="1"/>
  <c r="AT26" i="1"/>
  <c r="AT27" i="1"/>
  <c r="AT14" i="1"/>
  <c r="AR29" i="1"/>
  <c r="AS29" i="1" s="1"/>
  <c r="AR42" i="1"/>
  <c r="AS42" i="1" s="1"/>
  <c r="AR25" i="1"/>
  <c r="AS25" i="1" s="1"/>
  <c r="AH38" i="1"/>
  <c r="AT19" i="1"/>
  <c r="AR19" i="1"/>
  <c r="AS19" i="1" s="1"/>
  <c r="AT44" i="1"/>
  <c r="AR12" i="1"/>
  <c r="AS12" i="1" s="1"/>
  <c r="AO12" i="1"/>
  <c r="AP12" i="1"/>
  <c r="AP48" i="1" s="1"/>
  <c r="AR16" i="1"/>
  <c r="AS16" i="1" s="1"/>
  <c r="AR34" i="1"/>
  <c r="AS34" i="1" s="1"/>
  <c r="I13" i="1"/>
  <c r="AO13" i="1"/>
  <c r="AG27" i="1"/>
  <c r="AF12" i="1"/>
  <c r="BG12" i="1" s="1"/>
  <c r="AN12" i="1"/>
  <c r="AG29" i="1"/>
  <c r="AG25" i="1"/>
  <c r="AH45" i="1"/>
  <c r="AH27" i="1"/>
  <c r="AH16" i="1"/>
  <c r="AJ12" i="1"/>
  <c r="AG14" i="1"/>
  <c r="AH14" i="1"/>
  <c r="AG40" i="1"/>
  <c r="AH31" i="1"/>
  <c r="AG41" i="1"/>
  <c r="AH41" i="1"/>
  <c r="AH15" i="1"/>
  <c r="AH13" i="1"/>
  <c r="AG26" i="1"/>
  <c r="AG45" i="1"/>
  <c r="AG43" i="1"/>
  <c r="AG28" i="1"/>
  <c r="AH28" i="1"/>
  <c r="AH26" i="1"/>
  <c r="AH39" i="1"/>
  <c r="AH43" i="1"/>
  <c r="BG15" i="1"/>
  <c r="AA12" i="1"/>
  <c r="AD13" i="1"/>
  <c r="AC12" i="1"/>
  <c r="Q12" i="1"/>
  <c r="K13" i="1"/>
  <c r="Q13" i="1"/>
  <c r="J13" i="1"/>
  <c r="H13" i="1"/>
  <c r="AG13" i="1"/>
  <c r="M13" i="1"/>
  <c r="BA13" i="1"/>
  <c r="G13" i="1"/>
  <c r="L13" i="1"/>
  <c r="AK13" i="1"/>
  <c r="X13" i="1"/>
  <c r="F13" i="1"/>
  <c r="P48" i="1"/>
  <c r="Y12" i="1"/>
  <c r="Y48" i="1" s="1"/>
  <c r="AD12" i="1"/>
  <c r="BA12" i="1"/>
  <c r="AL12" i="1"/>
  <c r="AL48" i="1" s="1"/>
  <c r="BB12" i="1"/>
  <c r="BB48" i="1" s="1"/>
  <c r="T12" i="1"/>
  <c r="T48" i="1" s="1"/>
  <c r="U12" i="1"/>
  <c r="U48" i="1" s="1"/>
  <c r="AK12" i="1"/>
  <c r="AE12" i="1"/>
  <c r="AE48" i="1" s="1"/>
  <c r="AX12" i="1"/>
  <c r="BH23" i="1" l="1"/>
  <c r="BI21" i="1"/>
  <c r="BJ21" i="1" s="1"/>
  <c r="BK21" i="1" s="1"/>
  <c r="BI20" i="1"/>
  <c r="BJ20" i="1" s="1"/>
  <c r="BK20" i="1" s="1"/>
  <c r="AT15" i="1"/>
  <c r="BH24" i="1"/>
  <c r="AF48" i="1"/>
  <c r="AR15" i="1"/>
  <c r="AS15" i="1" s="1"/>
  <c r="AV15" i="1"/>
  <c r="AW15" i="1" s="1"/>
  <c r="BI25" i="1"/>
  <c r="BJ25" i="1" s="1"/>
  <c r="BK25" i="1" s="1"/>
  <c r="AX15" i="1"/>
  <c r="BI15" i="1" s="1"/>
  <c r="BJ15" i="1" s="1"/>
  <c r="BK15" i="1" s="1"/>
  <c r="BH27" i="1"/>
  <c r="BH37" i="1"/>
  <c r="AG12" i="1"/>
  <c r="BH12" i="1" s="1"/>
  <c r="BH38" i="1"/>
  <c r="BH36" i="1"/>
  <c r="BH33" i="1"/>
  <c r="X48" i="1"/>
  <c r="BH17" i="1"/>
  <c r="BH42" i="1"/>
  <c r="BH18" i="1"/>
  <c r="BH30" i="1"/>
  <c r="BH31" i="1"/>
  <c r="BH41" i="1"/>
  <c r="BH44" i="1"/>
  <c r="BH46" i="1"/>
  <c r="BH34" i="1"/>
  <c r="BI41" i="1"/>
  <c r="BJ41" i="1" s="1"/>
  <c r="BK41" i="1" s="1"/>
  <c r="BH26" i="1"/>
  <c r="BH39" i="1"/>
  <c r="BH28" i="1"/>
  <c r="BH25" i="1"/>
  <c r="BH16" i="1"/>
  <c r="BH40" i="1"/>
  <c r="BH29" i="1"/>
  <c r="BI37" i="1"/>
  <c r="BJ37" i="1" s="1"/>
  <c r="BK37" i="1" s="1"/>
  <c r="BH45" i="1"/>
  <c r="BH32" i="1"/>
  <c r="AT13" i="1"/>
  <c r="AT48" i="1" s="1"/>
  <c r="AH12" i="1"/>
  <c r="AH48" i="1" s="1"/>
  <c r="BH19" i="1"/>
  <c r="BH35" i="1"/>
  <c r="BH43" i="1"/>
  <c r="BH14" i="1"/>
  <c r="AX13" i="1"/>
  <c r="AV13" i="1"/>
  <c r="AD48" i="1"/>
  <c r="AR13" i="1"/>
  <c r="AS13" i="1" s="1"/>
  <c r="AS48" i="1" s="1"/>
  <c r="BI28" i="1"/>
  <c r="BJ28" i="1" s="1"/>
  <c r="BK28" i="1" s="1"/>
  <c r="BG48" i="1"/>
  <c r="AO48" i="1"/>
  <c r="BI31" i="1"/>
  <c r="BJ31" i="1" s="1"/>
  <c r="BK31" i="1" s="1"/>
  <c r="BI39" i="1"/>
  <c r="BJ39" i="1" s="1"/>
  <c r="BK39" i="1" s="1"/>
  <c r="AK48" i="1"/>
  <c r="BI35" i="1"/>
  <c r="BJ35" i="1" s="1"/>
  <c r="BK35" i="1" s="1"/>
  <c r="BI14" i="1"/>
  <c r="BJ14" i="1" s="1"/>
  <c r="BK14" i="1" s="1"/>
  <c r="BI30" i="1"/>
  <c r="BJ30" i="1" s="1"/>
  <c r="BK30" i="1" s="1"/>
  <c r="BA48" i="1"/>
  <c r="BE48" i="1"/>
  <c r="Q48" i="1"/>
  <c r="BI36" i="1"/>
  <c r="BJ36" i="1" s="1"/>
  <c r="BK36" i="1" s="1"/>
  <c r="BI32" i="1"/>
  <c r="BJ32" i="1" s="1"/>
  <c r="BK32" i="1" s="1"/>
  <c r="BI40" i="1"/>
  <c r="BJ40" i="1" s="1"/>
  <c r="BK40" i="1" s="1"/>
  <c r="BI26" i="1"/>
  <c r="BJ26" i="1" s="1"/>
  <c r="BK26" i="1" s="1"/>
  <c r="BI45" i="1"/>
  <c r="BJ45" i="1" s="1"/>
  <c r="BK45" i="1" s="1"/>
  <c r="BI29" i="1"/>
  <c r="BJ29" i="1" s="1"/>
  <c r="BK29" i="1" s="1"/>
  <c r="BI19" i="1"/>
  <c r="BJ19" i="1" s="1"/>
  <c r="BK19" i="1" s="1"/>
  <c r="BI27" i="1"/>
  <c r="BJ27" i="1" s="1"/>
  <c r="BK27" i="1" s="1"/>
  <c r="BI16" i="1"/>
  <c r="BJ16" i="1" s="1"/>
  <c r="BK16" i="1" s="1"/>
  <c r="BI44" i="1"/>
  <c r="BJ44" i="1" s="1"/>
  <c r="BK44" i="1" s="1"/>
  <c r="BI42" i="1"/>
  <c r="BJ42" i="1" s="1"/>
  <c r="BK42" i="1" s="1"/>
  <c r="BI34" i="1"/>
  <c r="BJ34" i="1" s="1"/>
  <c r="BK34" i="1" s="1"/>
  <c r="BI43" i="1"/>
  <c r="BJ43" i="1" s="1"/>
  <c r="BK43" i="1" s="1"/>
  <c r="BI18" i="1"/>
  <c r="BJ18" i="1" s="1"/>
  <c r="BK18" i="1" s="1"/>
  <c r="BI33" i="1"/>
  <c r="BJ33" i="1" s="1"/>
  <c r="BK33" i="1" s="1"/>
  <c r="BI38" i="1"/>
  <c r="BJ38" i="1" s="1"/>
  <c r="BK38" i="1" s="1"/>
  <c r="BI46" i="1"/>
  <c r="BJ46" i="1" s="1"/>
  <c r="BK46" i="1" s="1"/>
  <c r="BI17" i="1"/>
  <c r="BJ17" i="1" s="1"/>
  <c r="BK17" i="1" s="1"/>
  <c r="BH15" i="1" l="1"/>
  <c r="AW13" i="1"/>
  <c r="AW48" i="1" s="1"/>
  <c r="AX48" i="1"/>
  <c r="AG48" i="1"/>
  <c r="BI12" i="1"/>
  <c r="BJ12" i="1" s="1"/>
  <c r="BI13" i="1"/>
  <c r="BJ13" i="1" s="1"/>
  <c r="BH13" i="1" l="1"/>
  <c r="BH48" i="1" s="1"/>
  <c r="BH53" i="1" s="1"/>
  <c r="BK13" i="1"/>
  <c r="BJ48" i="1"/>
  <c r="BK48" i="1" s="1"/>
  <c r="BI48" i="1"/>
  <c r="BK12" i="1"/>
</calcChain>
</file>

<file path=xl/sharedStrings.xml><?xml version="1.0" encoding="utf-8"?>
<sst xmlns="http://schemas.openxmlformats.org/spreadsheetml/2006/main" count="294" uniqueCount="93">
  <si>
    <t>Vorname</t>
  </si>
  <si>
    <t>Name</t>
  </si>
  <si>
    <t>Wohnort</t>
  </si>
  <si>
    <t>Standblatt</t>
  </si>
  <si>
    <t>Geburts-</t>
  </si>
  <si>
    <t>datum</t>
  </si>
  <si>
    <t>Mitglieder EASV</t>
  </si>
  <si>
    <t>Nichtmitglieder EASV</t>
  </si>
  <si>
    <t>U17 / U21</t>
  </si>
  <si>
    <t>CHF</t>
  </si>
  <si>
    <t>Betrag</t>
  </si>
  <si>
    <t>Kat.</t>
  </si>
  <si>
    <t>Jahrgang</t>
  </si>
  <si>
    <t>Alter</t>
  </si>
  <si>
    <t>Kategorie</t>
  </si>
  <si>
    <t>U17</t>
  </si>
  <si>
    <t>U21</t>
  </si>
  <si>
    <t>U23</t>
  </si>
  <si>
    <t>E</t>
  </si>
  <si>
    <t>S</t>
  </si>
  <si>
    <t>V</t>
  </si>
  <si>
    <t>EV</t>
  </si>
  <si>
    <t>EASV-Mitglied:</t>
  </si>
  <si>
    <t>Ja</t>
  </si>
  <si>
    <t>Übungskehr</t>
  </si>
  <si>
    <t>Schuss</t>
  </si>
  <si>
    <t>Sektion</t>
  </si>
  <si>
    <t>Mannschaft</t>
  </si>
  <si>
    <t>Einzel</t>
  </si>
  <si>
    <t>Auszahlung</t>
  </si>
  <si>
    <t>Junioren</t>
  </si>
  <si>
    <t>Veteranen</t>
  </si>
  <si>
    <t>TOTAL</t>
  </si>
  <si>
    <t>Rangeure</t>
  </si>
  <si>
    <t>Anz</t>
  </si>
  <si>
    <t>Dauer</t>
  </si>
  <si>
    <t>A = aufgelegt</t>
  </si>
  <si>
    <t>Nr</t>
  </si>
  <si>
    <t>Kranz / HD</t>
  </si>
  <si>
    <t>Kranz / ND</t>
  </si>
  <si>
    <t>Jubi / HD</t>
  </si>
  <si>
    <t>Jubi / ND</t>
  </si>
  <si>
    <t>Durchführungsjahr:</t>
  </si>
  <si>
    <t>Jubiläumsschiessen 75 Jahre Armbrustschützenverein Rümlang</t>
  </si>
  <si>
    <t>16.-18. / 23.-25. Juni 2023</t>
  </si>
  <si>
    <t>Vereinsanmeldung</t>
  </si>
  <si>
    <t>Vereinsname:</t>
  </si>
  <si>
    <t>Teilnahme Sektionswettkampf:</t>
  </si>
  <si>
    <t>Schützen</t>
  </si>
  <si>
    <t>Nr.</t>
  </si>
  <si>
    <t>max.</t>
  </si>
  <si>
    <t>SUB-TOTAL</t>
  </si>
  <si>
    <t>Sektionsdoppel</t>
  </si>
  <si>
    <t>Mannschaftsdoppel</t>
  </si>
  <si>
    <t>Anz. S.</t>
  </si>
  <si>
    <t>Vorname, Name:</t>
  </si>
  <si>
    <t>Adresse:</t>
  </si>
  <si>
    <t>PLZ, Ort:</t>
  </si>
  <si>
    <t>Telefon:</t>
  </si>
  <si>
    <t>eMail:</t>
  </si>
  <si>
    <t>Bankdaten (für Auszahlungen):</t>
  </si>
  <si>
    <t>IBAN-Nummer:</t>
  </si>
  <si>
    <t>Bank/Post:</t>
  </si>
  <si>
    <t>Konto-Inhaber:</t>
  </si>
  <si>
    <t>Gelb markierte Felder und blau markierte Spalten können verändert werden!</t>
  </si>
  <si>
    <t>dani.hinnen@gmail.com</t>
  </si>
  <si>
    <t>Ausfüllen und senden an:</t>
  </si>
  <si>
    <t>Nr. (1 bis 5)</t>
  </si>
  <si>
    <t>www.ASVR.ch/JS75</t>
  </si>
  <si>
    <t>Download Excel-Formular unter:</t>
  </si>
  <si>
    <t>gewünschte Schiesszeit</t>
  </si>
  <si>
    <t>Datum</t>
  </si>
  <si>
    <t>bestätigte Schiesszeit</t>
  </si>
  <si>
    <t>Zeit (von/bis)</t>
  </si>
  <si>
    <t>Kontaktdaten Verein</t>
  </si>
  <si>
    <t>Kontaktdaten ASV Rümlang</t>
  </si>
  <si>
    <t>Daniel Hinnen</t>
  </si>
  <si>
    <t>CH03 0838 9046 5390 5817 5</t>
  </si>
  <si>
    <t>IBAN-Nr.</t>
  </si>
  <si>
    <t>Konto:</t>
  </si>
  <si>
    <t>ASV Rümlang, 8153 Rümlang</t>
  </si>
  <si>
    <t>Haldenweg 10, 8153 Rümlang</t>
  </si>
  <si>
    <t>Tel.:</t>
  </si>
  <si>
    <t xml:space="preserve">044 817‘12‘84 </t>
  </si>
  <si>
    <t>Kontodaten:</t>
  </si>
  <si>
    <t>Schiessplan und Excel-Anmeldeformulare:</t>
  </si>
  <si>
    <t>wird vom Veranstalter</t>
  </si>
  <si>
    <t>ausgefüllt</t>
  </si>
  <si>
    <t>Kontakt:</t>
  </si>
  <si>
    <t>Anmeldung und Rangeurbestellung</t>
  </si>
  <si>
    <t>Der Veranstalter bittet darum, die Anmeldung nur über diese Excel-Datei vorzunehmen und die ausgefüllte Excel-Datei via eMail an die oben genannte eMail-Adresse zu senden!</t>
  </si>
  <si>
    <t>Scheibe</t>
  </si>
  <si>
    <t>Jub-Meister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</si>
</sst>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7.5"/>
      <color theme="1"/>
      <name val="Arial"/>
      <family val="2"/>
    </font>
    <font>
      <i/>
      <sz val="17.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5" xfId="0" applyFont="1" applyBorder="1"/>
    <xf numFmtId="4" fontId="2" fillId="3" borderId="5" xfId="0" applyNumberFormat="1" applyFont="1" applyFill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3" borderId="4" xfId="0" applyFont="1" applyFill="1" applyBorder="1"/>
    <xf numFmtId="0" fontId="2" fillId="0" borderId="4" xfId="0" applyFont="1" applyBorder="1"/>
    <xf numFmtId="4" fontId="2" fillId="3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6" xfId="0" applyFont="1" applyFill="1" applyBorder="1"/>
    <xf numFmtId="0" fontId="1" fillId="4" borderId="12" xfId="0" applyFont="1" applyFill="1" applyBorder="1"/>
    <xf numFmtId="0" fontId="1" fillId="4" borderId="0" xfId="0" applyFont="1" applyFill="1"/>
    <xf numFmtId="0" fontId="1" fillId="4" borderId="1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3" fillId="0" borderId="0" xfId="0" applyFont="1"/>
    <xf numFmtId="0" fontId="1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4" fontId="3" fillId="0" borderId="4" xfId="0" applyNumberFormat="1" applyFont="1" applyBorder="1"/>
    <xf numFmtId="0" fontId="3" fillId="0" borderId="4" xfId="0" applyFont="1" applyBorder="1"/>
    <xf numFmtId="4" fontId="3" fillId="0" borderId="2" xfId="0" applyNumberFormat="1" applyFont="1" applyBorder="1"/>
    <xf numFmtId="0" fontId="3" fillId="0" borderId="1" xfId="0" applyFont="1" applyBorder="1"/>
    <xf numFmtId="4" fontId="1" fillId="0" borderId="3" xfId="0" applyNumberFormat="1" applyFont="1" applyBorder="1"/>
    <xf numFmtId="0" fontId="1" fillId="0" borderId="2" xfId="0" applyFont="1" applyBorder="1" applyAlignment="1" applyProtection="1">
      <alignment horizontal="center"/>
      <protection locked="0"/>
    </xf>
    <xf numFmtId="4" fontId="1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4" fontId="1" fillId="0" borderId="2" xfId="0" applyNumberFormat="1" applyFont="1" applyBorder="1"/>
    <xf numFmtId="0" fontId="3" fillId="0" borderId="13" xfId="0" applyFont="1" applyBorder="1"/>
    <xf numFmtId="14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4" xfId="0" applyFont="1" applyBorder="1"/>
    <xf numFmtId="0" fontId="3" fillId="4" borderId="0" xfId="0" applyFont="1" applyFill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4" borderId="10" xfId="0" applyFont="1" applyFill="1" applyBorder="1"/>
    <xf numFmtId="0" fontId="3" fillId="4" borderId="9" xfId="0" applyFont="1" applyFill="1" applyBorder="1"/>
    <xf numFmtId="0" fontId="3" fillId="4" borderId="13" xfId="0" applyFont="1" applyFill="1" applyBorder="1"/>
    <xf numFmtId="0" fontId="1" fillId="4" borderId="5" xfId="0" applyFont="1" applyFill="1" applyBorder="1"/>
    <xf numFmtId="0" fontId="1" fillId="4" borderId="1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1" fillId="4" borderId="5" xfId="0" applyFont="1" applyFill="1" applyBorder="1" applyAlignment="1">
      <alignment horizontal="center"/>
    </xf>
    <xf numFmtId="0" fontId="1" fillId="4" borderId="15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/>
    <xf numFmtId="4" fontId="3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5" borderId="2" xfId="0" applyFont="1" applyFill="1" applyBorder="1"/>
    <xf numFmtId="0" fontId="3" fillId="5" borderId="4" xfId="0" applyFont="1" applyFill="1" applyBorder="1"/>
    <xf numFmtId="1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3" fillId="5" borderId="13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3" xfId="0" applyFont="1" applyFill="1" applyBorder="1"/>
    <xf numFmtId="0" fontId="3" fillId="4" borderId="13" xfId="0" applyFont="1" applyFill="1" applyBorder="1" applyAlignment="1">
      <alignment horizontal="center"/>
    </xf>
    <xf numFmtId="0" fontId="3" fillId="0" borderId="5" xfId="0" applyFont="1" applyBorder="1"/>
    <xf numFmtId="0" fontId="3" fillId="6" borderId="7" xfId="0" applyFont="1" applyFill="1" applyBorder="1"/>
    <xf numFmtId="0" fontId="3" fillId="6" borderId="11" xfId="0" applyFont="1" applyFill="1" applyBorder="1"/>
    <xf numFmtId="0" fontId="1" fillId="6" borderId="11" xfId="0" applyFont="1" applyFill="1" applyBorder="1"/>
    <xf numFmtId="0" fontId="1" fillId="6" borderId="8" xfId="0" applyFont="1" applyFill="1" applyBorder="1"/>
    <xf numFmtId="0" fontId="3" fillId="6" borderId="7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8" fillId="0" borderId="0" xfId="0" applyFont="1"/>
    <xf numFmtId="0" fontId="3" fillId="4" borderId="13" xfId="0" applyFont="1" applyFill="1" applyBorder="1" applyAlignment="1">
      <alignment textRotation="90"/>
    </xf>
    <xf numFmtId="0" fontId="3" fillId="4" borderId="0" xfId="0" applyFont="1" applyFill="1" applyAlignment="1">
      <alignment textRotation="90"/>
    </xf>
    <xf numFmtId="0" fontId="3" fillId="4" borderId="5" xfId="0" applyFont="1" applyFill="1" applyBorder="1" applyAlignment="1">
      <alignment textRotation="90"/>
    </xf>
    <xf numFmtId="0" fontId="10" fillId="0" borderId="0" xfId="1" applyFont="1" applyFill="1" applyAlignment="1">
      <alignment horizontal="left"/>
    </xf>
    <xf numFmtId="0" fontId="1" fillId="0" borderId="6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0" xfId="0" applyFont="1" applyBorder="1"/>
    <xf numFmtId="0" fontId="1" fillId="6" borderId="1" xfId="0" applyFont="1" applyFill="1" applyBorder="1" applyAlignment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5" xfId="0" applyFont="1" applyBorder="1"/>
    <xf numFmtId="14" fontId="1" fillId="0" borderId="13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8" fillId="0" borderId="14" xfId="0" applyFont="1" applyBorder="1"/>
    <xf numFmtId="0" fontId="1" fillId="0" borderId="13" xfId="0" applyFont="1" applyBorder="1"/>
    <xf numFmtId="0" fontId="3" fillId="0" borderId="6" xfId="0" applyFont="1" applyBorder="1"/>
    <xf numFmtId="0" fontId="3" fillId="0" borderId="12" xfId="0" applyFont="1" applyBorder="1"/>
    <xf numFmtId="0" fontId="8" fillId="0" borderId="6" xfId="0" applyFont="1" applyBorder="1"/>
    <xf numFmtId="0" fontId="12" fillId="7" borderId="2" xfId="0" applyFont="1" applyFill="1" applyBorder="1"/>
    <xf numFmtId="0" fontId="11" fillId="7" borderId="4" xfId="0" applyFont="1" applyFill="1" applyBorder="1"/>
    <xf numFmtId="0" fontId="12" fillId="7" borderId="4" xfId="0" applyFont="1" applyFill="1" applyBorder="1"/>
    <xf numFmtId="14" fontId="11" fillId="7" borderId="4" xfId="0" applyNumberFormat="1" applyFont="1" applyFill="1" applyBorder="1" applyAlignment="1" applyProtection="1">
      <alignment horizontal="center"/>
      <protection locked="0"/>
    </xf>
    <xf numFmtId="14" fontId="1" fillId="0" borderId="4" xfId="0" applyNumberFormat="1" applyFont="1" applyBorder="1" applyAlignment="1">
      <alignment horizontal="center"/>
    </xf>
    <xf numFmtId="0" fontId="13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1" fillId="7" borderId="9" xfId="0" applyNumberFormat="1" applyFont="1" applyFill="1" applyBorder="1" applyAlignment="1" applyProtection="1">
      <alignment horizontal="center"/>
      <protection locked="0"/>
    </xf>
    <xf numFmtId="0" fontId="1" fillId="0" borderId="0" xfId="0" quotePrefix="1" applyFont="1"/>
    <xf numFmtId="0" fontId="14" fillId="7" borderId="6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0" fillId="0" borderId="0" xfId="1" applyFont="1" applyBorder="1" applyAlignment="1">
      <alignment horizontal="left" vertical="center"/>
    </xf>
    <xf numFmtId="0" fontId="3" fillId="4" borderId="14" xfId="0" applyFont="1" applyFill="1" applyBorder="1" applyAlignment="1">
      <alignment horizontal="center" textRotation="90"/>
    </xf>
    <xf numFmtId="0" fontId="3" fillId="4" borderId="6" xfId="0" applyFont="1" applyFill="1" applyBorder="1" applyAlignment="1">
      <alignment horizontal="center" textRotation="90"/>
    </xf>
    <xf numFmtId="0" fontId="3" fillId="4" borderId="15" xfId="0" applyFont="1" applyFill="1" applyBorder="1" applyAlignment="1">
      <alignment horizontal="center" textRotation="90"/>
    </xf>
    <xf numFmtId="0" fontId="3" fillId="4" borderId="13" xfId="0" applyFont="1" applyFill="1" applyBorder="1" applyAlignment="1">
      <alignment horizontal="center" textRotation="90"/>
    </xf>
    <xf numFmtId="0" fontId="3" fillId="4" borderId="0" xfId="0" applyFont="1" applyFill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textRotation="90" wrapText="1"/>
    </xf>
    <xf numFmtId="0" fontId="3" fillId="4" borderId="11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0" xfId="1" applyFont="1" applyBorder="1" applyAlignment="1" applyProtection="1">
      <alignment horizontal="left"/>
      <protection locked="0"/>
    </xf>
    <xf numFmtId="0" fontId="10" fillId="0" borderId="15" xfId="1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6" borderId="7" xfId="0" applyFont="1" applyFill="1" applyBorder="1" applyAlignment="1">
      <alignment horizontal="center" textRotation="90"/>
    </xf>
    <xf numFmtId="0" fontId="3" fillId="6" borderId="11" xfId="0" applyFont="1" applyFill="1" applyBorder="1" applyAlignment="1">
      <alignment horizontal="center" textRotation="90"/>
    </xf>
    <xf numFmtId="0" fontId="3" fillId="6" borderId="8" xfId="0" applyFont="1" applyFill="1" applyBorder="1" applyAlignment="1">
      <alignment horizontal="center" textRotation="90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7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  <fill>
        <patternFill>
          <bgColor rgb="FF00B050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vr.ch/JS75" TargetMode="External"/><Relationship Id="rId2" Type="http://schemas.openxmlformats.org/officeDocument/2006/relationships/hyperlink" Target="http://www.asvr.ch/JS75" TargetMode="External"/><Relationship Id="rId1" Type="http://schemas.openxmlformats.org/officeDocument/2006/relationships/hyperlink" Target="mailto:dani.hinnen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i.hinn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7564-A7F5-4EB1-8333-3A7F9FF2A416}">
  <sheetPr>
    <tabColor theme="1"/>
  </sheetPr>
  <dimension ref="A1:I121"/>
  <sheetViews>
    <sheetView workbookViewId="0">
      <selection activeCell="I17" sqref="I17"/>
    </sheetView>
  </sheetViews>
  <sheetFormatPr baseColWidth="10" defaultRowHeight="15" x14ac:dyDescent="0.2"/>
  <cols>
    <col min="1" max="9" width="11.42578125" style="6"/>
    <col min="10" max="16384" width="11.42578125" style="4"/>
  </cols>
  <sheetData>
    <row r="1" spans="1:9" s="18" customFormat="1" ht="15.75" x14ac:dyDescent="0.25">
      <c r="A1" s="17" t="s">
        <v>13</v>
      </c>
      <c r="B1" s="17" t="s">
        <v>14</v>
      </c>
      <c r="C1" s="17" t="s">
        <v>15</v>
      </c>
      <c r="D1" s="17" t="s">
        <v>16</v>
      </c>
      <c r="E1" s="17" t="s">
        <v>17</v>
      </c>
      <c r="F1" s="17" t="s">
        <v>18</v>
      </c>
      <c r="G1" s="17" t="s">
        <v>19</v>
      </c>
      <c r="H1" s="17" t="s">
        <v>20</v>
      </c>
      <c r="I1" s="17" t="s">
        <v>21</v>
      </c>
    </row>
    <row r="2" spans="1:9" x14ac:dyDescent="0.2">
      <c r="A2" s="6">
        <v>1</v>
      </c>
      <c r="B2" s="6" t="s">
        <v>15</v>
      </c>
      <c r="C2" s="6">
        <v>1</v>
      </c>
    </row>
    <row r="3" spans="1:9" x14ac:dyDescent="0.2">
      <c r="A3" s="6">
        <f>A2+1</f>
        <v>2</v>
      </c>
      <c r="B3" s="6" t="s">
        <v>15</v>
      </c>
      <c r="C3" s="6">
        <v>1</v>
      </c>
    </row>
    <row r="4" spans="1:9" x14ac:dyDescent="0.2">
      <c r="A4" s="6">
        <f t="shared" ref="A4:A67" si="0">A3+1</f>
        <v>3</v>
      </c>
      <c r="B4" s="6" t="s">
        <v>15</v>
      </c>
      <c r="C4" s="6">
        <v>1</v>
      </c>
    </row>
    <row r="5" spans="1:9" x14ac:dyDescent="0.2">
      <c r="A5" s="6">
        <f t="shared" si="0"/>
        <v>4</v>
      </c>
      <c r="B5" s="6" t="s">
        <v>15</v>
      </c>
      <c r="C5" s="6">
        <v>1</v>
      </c>
    </row>
    <row r="6" spans="1:9" x14ac:dyDescent="0.2">
      <c r="A6" s="6">
        <f t="shared" si="0"/>
        <v>5</v>
      </c>
      <c r="B6" s="6" t="s">
        <v>15</v>
      </c>
      <c r="C6" s="6">
        <v>1</v>
      </c>
    </row>
    <row r="7" spans="1:9" x14ac:dyDescent="0.2">
      <c r="A7" s="6">
        <f t="shared" si="0"/>
        <v>6</v>
      </c>
      <c r="B7" s="6" t="s">
        <v>15</v>
      </c>
      <c r="C7" s="6">
        <v>1</v>
      </c>
    </row>
    <row r="8" spans="1:9" x14ac:dyDescent="0.2">
      <c r="A8" s="6">
        <f t="shared" si="0"/>
        <v>7</v>
      </c>
      <c r="B8" s="6" t="s">
        <v>15</v>
      </c>
      <c r="C8" s="6">
        <v>1</v>
      </c>
    </row>
    <row r="9" spans="1:9" x14ac:dyDescent="0.2">
      <c r="A9" s="6">
        <f t="shared" si="0"/>
        <v>8</v>
      </c>
      <c r="B9" s="6" t="s">
        <v>15</v>
      </c>
      <c r="C9" s="6">
        <v>1</v>
      </c>
    </row>
    <row r="10" spans="1:9" x14ac:dyDescent="0.2">
      <c r="A10" s="6">
        <f t="shared" si="0"/>
        <v>9</v>
      </c>
      <c r="B10" s="6" t="s">
        <v>15</v>
      </c>
      <c r="C10" s="6">
        <v>1</v>
      </c>
    </row>
    <row r="11" spans="1:9" x14ac:dyDescent="0.2">
      <c r="A11" s="6">
        <f t="shared" si="0"/>
        <v>10</v>
      </c>
      <c r="B11" s="6" t="s">
        <v>15</v>
      </c>
      <c r="C11" s="6">
        <v>1</v>
      </c>
    </row>
    <row r="12" spans="1:9" x14ac:dyDescent="0.2">
      <c r="A12" s="6">
        <f t="shared" si="0"/>
        <v>11</v>
      </c>
      <c r="B12" s="6" t="s">
        <v>15</v>
      </c>
      <c r="C12" s="6">
        <v>1</v>
      </c>
    </row>
    <row r="13" spans="1:9" x14ac:dyDescent="0.2">
      <c r="A13" s="6">
        <f t="shared" si="0"/>
        <v>12</v>
      </c>
      <c r="B13" s="6" t="s">
        <v>15</v>
      </c>
      <c r="C13" s="6">
        <v>1</v>
      </c>
    </row>
    <row r="14" spans="1:9" x14ac:dyDescent="0.2">
      <c r="A14" s="6">
        <f t="shared" si="0"/>
        <v>13</v>
      </c>
      <c r="B14" s="6" t="s">
        <v>15</v>
      </c>
      <c r="C14" s="6">
        <v>1</v>
      </c>
    </row>
    <row r="15" spans="1:9" x14ac:dyDescent="0.2">
      <c r="A15" s="6">
        <f t="shared" si="0"/>
        <v>14</v>
      </c>
      <c r="B15" s="6" t="s">
        <v>15</v>
      </c>
      <c r="C15" s="6">
        <v>1</v>
      </c>
    </row>
    <row r="16" spans="1:9" x14ac:dyDescent="0.2">
      <c r="A16" s="6">
        <f t="shared" si="0"/>
        <v>15</v>
      </c>
      <c r="B16" s="6" t="s">
        <v>15</v>
      </c>
      <c r="C16" s="6">
        <v>1</v>
      </c>
    </row>
    <row r="17" spans="1:6" x14ac:dyDescent="0.2">
      <c r="A17" s="6">
        <f t="shared" si="0"/>
        <v>16</v>
      </c>
      <c r="B17" s="6" t="s">
        <v>15</v>
      </c>
      <c r="C17" s="6">
        <v>1</v>
      </c>
    </row>
    <row r="18" spans="1:6" x14ac:dyDescent="0.2">
      <c r="A18" s="6">
        <f t="shared" si="0"/>
        <v>17</v>
      </c>
      <c r="B18" s="6" t="s">
        <v>16</v>
      </c>
      <c r="D18" s="6">
        <v>1</v>
      </c>
    </row>
    <row r="19" spans="1:6" x14ac:dyDescent="0.2">
      <c r="A19" s="6">
        <f t="shared" si="0"/>
        <v>18</v>
      </c>
      <c r="B19" s="6" t="s">
        <v>16</v>
      </c>
      <c r="D19" s="6">
        <v>1</v>
      </c>
    </row>
    <row r="20" spans="1:6" x14ac:dyDescent="0.2">
      <c r="A20" s="6">
        <f t="shared" si="0"/>
        <v>19</v>
      </c>
      <c r="B20" s="6" t="s">
        <v>16</v>
      </c>
      <c r="D20" s="6">
        <v>1</v>
      </c>
    </row>
    <row r="21" spans="1:6" x14ac:dyDescent="0.2">
      <c r="A21" s="6">
        <f t="shared" si="0"/>
        <v>20</v>
      </c>
      <c r="B21" s="6" t="s">
        <v>16</v>
      </c>
      <c r="D21" s="6">
        <v>1</v>
      </c>
    </row>
    <row r="22" spans="1:6" x14ac:dyDescent="0.2">
      <c r="A22" s="6">
        <f t="shared" si="0"/>
        <v>21</v>
      </c>
      <c r="B22" s="6" t="s">
        <v>17</v>
      </c>
      <c r="E22" s="6">
        <v>1</v>
      </c>
    </row>
    <row r="23" spans="1:6" x14ac:dyDescent="0.2">
      <c r="A23" s="6">
        <f t="shared" si="0"/>
        <v>22</v>
      </c>
      <c r="B23" s="6" t="s">
        <v>17</v>
      </c>
      <c r="E23" s="6">
        <v>1</v>
      </c>
    </row>
    <row r="24" spans="1:6" x14ac:dyDescent="0.2">
      <c r="A24" s="6">
        <f t="shared" si="0"/>
        <v>23</v>
      </c>
      <c r="B24" s="6" t="s">
        <v>18</v>
      </c>
      <c r="F24" s="6">
        <v>1</v>
      </c>
    </row>
    <row r="25" spans="1:6" x14ac:dyDescent="0.2">
      <c r="A25" s="6">
        <f t="shared" si="0"/>
        <v>24</v>
      </c>
      <c r="B25" s="6" t="s">
        <v>18</v>
      </c>
      <c r="F25" s="6">
        <v>1</v>
      </c>
    </row>
    <row r="26" spans="1:6" x14ac:dyDescent="0.2">
      <c r="A26" s="6">
        <f t="shared" si="0"/>
        <v>25</v>
      </c>
      <c r="B26" s="6" t="s">
        <v>18</v>
      </c>
      <c r="F26" s="6">
        <v>1</v>
      </c>
    </row>
    <row r="27" spans="1:6" x14ac:dyDescent="0.2">
      <c r="A27" s="6">
        <f t="shared" si="0"/>
        <v>26</v>
      </c>
      <c r="B27" s="6" t="s">
        <v>18</v>
      </c>
      <c r="F27" s="6">
        <v>1</v>
      </c>
    </row>
    <row r="28" spans="1:6" x14ac:dyDescent="0.2">
      <c r="A28" s="6">
        <f t="shared" si="0"/>
        <v>27</v>
      </c>
      <c r="B28" s="6" t="s">
        <v>18</v>
      </c>
      <c r="F28" s="6">
        <v>1</v>
      </c>
    </row>
    <row r="29" spans="1:6" x14ac:dyDescent="0.2">
      <c r="A29" s="6">
        <f t="shared" si="0"/>
        <v>28</v>
      </c>
      <c r="B29" s="6" t="s">
        <v>18</v>
      </c>
      <c r="F29" s="6">
        <v>1</v>
      </c>
    </row>
    <row r="30" spans="1:6" x14ac:dyDescent="0.2">
      <c r="A30" s="6">
        <f t="shared" si="0"/>
        <v>29</v>
      </c>
      <c r="B30" s="6" t="s">
        <v>18</v>
      </c>
      <c r="F30" s="6">
        <v>1</v>
      </c>
    </row>
    <row r="31" spans="1:6" x14ac:dyDescent="0.2">
      <c r="A31" s="6">
        <f t="shared" si="0"/>
        <v>30</v>
      </c>
      <c r="B31" s="6" t="s">
        <v>18</v>
      </c>
      <c r="F31" s="6">
        <v>1</v>
      </c>
    </row>
    <row r="32" spans="1:6" x14ac:dyDescent="0.2">
      <c r="A32" s="6">
        <f t="shared" si="0"/>
        <v>31</v>
      </c>
      <c r="B32" s="6" t="s">
        <v>18</v>
      </c>
      <c r="F32" s="6">
        <v>1</v>
      </c>
    </row>
    <row r="33" spans="1:6" x14ac:dyDescent="0.2">
      <c r="A33" s="6">
        <f t="shared" si="0"/>
        <v>32</v>
      </c>
      <c r="B33" s="6" t="s">
        <v>18</v>
      </c>
      <c r="F33" s="6">
        <v>1</v>
      </c>
    </row>
    <row r="34" spans="1:6" x14ac:dyDescent="0.2">
      <c r="A34" s="6">
        <f t="shared" si="0"/>
        <v>33</v>
      </c>
      <c r="B34" s="6" t="s">
        <v>18</v>
      </c>
      <c r="F34" s="6">
        <v>1</v>
      </c>
    </row>
    <row r="35" spans="1:6" x14ac:dyDescent="0.2">
      <c r="A35" s="6">
        <f t="shared" si="0"/>
        <v>34</v>
      </c>
      <c r="B35" s="6" t="s">
        <v>18</v>
      </c>
      <c r="F35" s="6">
        <v>1</v>
      </c>
    </row>
    <row r="36" spans="1:6" x14ac:dyDescent="0.2">
      <c r="A36" s="6">
        <f t="shared" si="0"/>
        <v>35</v>
      </c>
      <c r="B36" s="6" t="s">
        <v>18</v>
      </c>
      <c r="F36" s="6">
        <v>1</v>
      </c>
    </row>
    <row r="37" spans="1:6" x14ac:dyDescent="0.2">
      <c r="A37" s="6">
        <f t="shared" si="0"/>
        <v>36</v>
      </c>
      <c r="B37" s="6" t="s">
        <v>18</v>
      </c>
      <c r="F37" s="6">
        <v>1</v>
      </c>
    </row>
    <row r="38" spans="1:6" x14ac:dyDescent="0.2">
      <c r="A38" s="6">
        <f t="shared" si="0"/>
        <v>37</v>
      </c>
      <c r="B38" s="6" t="s">
        <v>18</v>
      </c>
      <c r="F38" s="6">
        <v>1</v>
      </c>
    </row>
    <row r="39" spans="1:6" x14ac:dyDescent="0.2">
      <c r="A39" s="6">
        <f t="shared" si="0"/>
        <v>38</v>
      </c>
      <c r="B39" s="6" t="s">
        <v>18</v>
      </c>
      <c r="F39" s="6">
        <v>1</v>
      </c>
    </row>
    <row r="40" spans="1:6" x14ac:dyDescent="0.2">
      <c r="A40" s="6">
        <f t="shared" si="0"/>
        <v>39</v>
      </c>
      <c r="B40" s="6" t="s">
        <v>18</v>
      </c>
      <c r="F40" s="6">
        <v>1</v>
      </c>
    </row>
    <row r="41" spans="1:6" x14ac:dyDescent="0.2">
      <c r="A41" s="6">
        <f t="shared" si="0"/>
        <v>40</v>
      </c>
      <c r="B41" s="6" t="s">
        <v>18</v>
      </c>
      <c r="F41" s="6">
        <v>1</v>
      </c>
    </row>
    <row r="42" spans="1:6" x14ac:dyDescent="0.2">
      <c r="A42" s="6">
        <f t="shared" si="0"/>
        <v>41</v>
      </c>
      <c r="B42" s="6" t="s">
        <v>18</v>
      </c>
      <c r="F42" s="6">
        <v>1</v>
      </c>
    </row>
    <row r="43" spans="1:6" x14ac:dyDescent="0.2">
      <c r="A43" s="6">
        <f t="shared" si="0"/>
        <v>42</v>
      </c>
      <c r="B43" s="6" t="s">
        <v>18</v>
      </c>
      <c r="F43" s="6">
        <v>1</v>
      </c>
    </row>
    <row r="44" spans="1:6" x14ac:dyDescent="0.2">
      <c r="A44" s="6">
        <f t="shared" si="0"/>
        <v>43</v>
      </c>
      <c r="B44" s="6" t="s">
        <v>18</v>
      </c>
      <c r="F44" s="6">
        <v>1</v>
      </c>
    </row>
    <row r="45" spans="1:6" x14ac:dyDescent="0.2">
      <c r="A45" s="6">
        <f t="shared" si="0"/>
        <v>44</v>
      </c>
      <c r="B45" s="6" t="s">
        <v>18</v>
      </c>
      <c r="F45" s="6">
        <v>1</v>
      </c>
    </row>
    <row r="46" spans="1:6" x14ac:dyDescent="0.2">
      <c r="A46" s="6">
        <f t="shared" si="0"/>
        <v>45</v>
      </c>
      <c r="B46" s="6" t="s">
        <v>18</v>
      </c>
      <c r="F46" s="6">
        <v>1</v>
      </c>
    </row>
    <row r="47" spans="1:6" x14ac:dyDescent="0.2">
      <c r="A47" s="6">
        <f t="shared" si="0"/>
        <v>46</v>
      </c>
      <c r="B47" s="6" t="s">
        <v>18</v>
      </c>
      <c r="F47" s="6">
        <v>1</v>
      </c>
    </row>
    <row r="48" spans="1:6" x14ac:dyDescent="0.2">
      <c r="A48" s="6">
        <f t="shared" si="0"/>
        <v>47</v>
      </c>
      <c r="B48" s="6" t="s">
        <v>18</v>
      </c>
      <c r="F48" s="6">
        <v>1</v>
      </c>
    </row>
    <row r="49" spans="1:8" x14ac:dyDescent="0.2">
      <c r="A49" s="6">
        <f t="shared" si="0"/>
        <v>48</v>
      </c>
      <c r="B49" s="6" t="s">
        <v>18</v>
      </c>
      <c r="F49" s="6">
        <v>1</v>
      </c>
    </row>
    <row r="50" spans="1:8" x14ac:dyDescent="0.2">
      <c r="A50" s="6">
        <f t="shared" si="0"/>
        <v>49</v>
      </c>
      <c r="B50" s="6" t="s">
        <v>18</v>
      </c>
      <c r="F50" s="6">
        <v>1</v>
      </c>
    </row>
    <row r="51" spans="1:8" x14ac:dyDescent="0.2">
      <c r="A51" s="6">
        <f t="shared" si="0"/>
        <v>50</v>
      </c>
      <c r="B51" s="6" t="s">
        <v>18</v>
      </c>
      <c r="F51" s="6">
        <v>1</v>
      </c>
    </row>
    <row r="52" spans="1:8" x14ac:dyDescent="0.2">
      <c r="A52" s="6">
        <f t="shared" si="0"/>
        <v>51</v>
      </c>
      <c r="B52" s="6" t="s">
        <v>18</v>
      </c>
      <c r="F52" s="6">
        <v>1</v>
      </c>
    </row>
    <row r="53" spans="1:8" x14ac:dyDescent="0.2">
      <c r="A53" s="6">
        <f t="shared" si="0"/>
        <v>52</v>
      </c>
      <c r="B53" s="6" t="s">
        <v>18</v>
      </c>
      <c r="F53" s="6">
        <v>1</v>
      </c>
    </row>
    <row r="54" spans="1:8" x14ac:dyDescent="0.2">
      <c r="A54" s="6">
        <f t="shared" si="0"/>
        <v>53</v>
      </c>
      <c r="B54" s="6" t="s">
        <v>18</v>
      </c>
      <c r="F54" s="6">
        <v>1</v>
      </c>
    </row>
    <row r="55" spans="1:8" x14ac:dyDescent="0.2">
      <c r="A55" s="6">
        <f t="shared" si="0"/>
        <v>54</v>
      </c>
      <c r="B55" s="6" t="s">
        <v>18</v>
      </c>
      <c r="F55" s="6">
        <v>1</v>
      </c>
    </row>
    <row r="56" spans="1:8" x14ac:dyDescent="0.2">
      <c r="A56" s="6">
        <f t="shared" si="0"/>
        <v>55</v>
      </c>
      <c r="B56" s="6" t="s">
        <v>19</v>
      </c>
      <c r="G56" s="6">
        <v>1</v>
      </c>
    </row>
    <row r="57" spans="1:8" x14ac:dyDescent="0.2">
      <c r="A57" s="6">
        <f t="shared" si="0"/>
        <v>56</v>
      </c>
      <c r="B57" s="6" t="s">
        <v>19</v>
      </c>
      <c r="G57" s="6">
        <v>1</v>
      </c>
    </row>
    <row r="58" spans="1:8" x14ac:dyDescent="0.2">
      <c r="A58" s="6">
        <f t="shared" si="0"/>
        <v>57</v>
      </c>
      <c r="B58" s="6" t="s">
        <v>19</v>
      </c>
      <c r="G58" s="6">
        <v>1</v>
      </c>
    </row>
    <row r="59" spans="1:8" x14ac:dyDescent="0.2">
      <c r="A59" s="6">
        <f t="shared" si="0"/>
        <v>58</v>
      </c>
      <c r="B59" s="6" t="s">
        <v>19</v>
      </c>
      <c r="G59" s="6">
        <v>1</v>
      </c>
    </row>
    <row r="60" spans="1:8" x14ac:dyDescent="0.2">
      <c r="A60" s="6">
        <f t="shared" si="0"/>
        <v>59</v>
      </c>
      <c r="B60" s="6" t="s">
        <v>19</v>
      </c>
      <c r="G60" s="6">
        <v>1</v>
      </c>
    </row>
    <row r="61" spans="1:8" x14ac:dyDescent="0.2">
      <c r="A61" s="6">
        <f t="shared" si="0"/>
        <v>60</v>
      </c>
      <c r="B61" s="6" t="s">
        <v>20</v>
      </c>
      <c r="H61" s="6">
        <v>1</v>
      </c>
    </row>
    <row r="62" spans="1:8" x14ac:dyDescent="0.2">
      <c r="A62" s="6">
        <f t="shared" si="0"/>
        <v>61</v>
      </c>
      <c r="B62" s="6" t="s">
        <v>20</v>
      </c>
      <c r="H62" s="6">
        <v>1</v>
      </c>
    </row>
    <row r="63" spans="1:8" x14ac:dyDescent="0.2">
      <c r="A63" s="6">
        <f t="shared" si="0"/>
        <v>62</v>
      </c>
      <c r="B63" s="6" t="s">
        <v>20</v>
      </c>
      <c r="H63" s="6">
        <v>1</v>
      </c>
    </row>
    <row r="64" spans="1:8" x14ac:dyDescent="0.2">
      <c r="A64" s="6">
        <f t="shared" si="0"/>
        <v>63</v>
      </c>
      <c r="B64" s="6" t="s">
        <v>20</v>
      </c>
      <c r="H64" s="6">
        <v>1</v>
      </c>
    </row>
    <row r="65" spans="1:9" x14ac:dyDescent="0.2">
      <c r="A65" s="6">
        <f t="shared" si="0"/>
        <v>64</v>
      </c>
      <c r="B65" s="6" t="s">
        <v>20</v>
      </c>
      <c r="H65" s="6">
        <v>1</v>
      </c>
    </row>
    <row r="66" spans="1:9" x14ac:dyDescent="0.2">
      <c r="A66" s="6">
        <f t="shared" si="0"/>
        <v>65</v>
      </c>
      <c r="B66" s="6" t="s">
        <v>20</v>
      </c>
      <c r="H66" s="6">
        <v>1</v>
      </c>
    </row>
    <row r="67" spans="1:9" x14ac:dyDescent="0.2">
      <c r="A67" s="6">
        <f t="shared" si="0"/>
        <v>66</v>
      </c>
      <c r="B67" s="6" t="s">
        <v>20</v>
      </c>
      <c r="H67" s="6">
        <v>1</v>
      </c>
    </row>
    <row r="68" spans="1:9" x14ac:dyDescent="0.2">
      <c r="A68" s="6">
        <f t="shared" ref="A68:A121" si="1">A67+1</f>
        <v>67</v>
      </c>
      <c r="B68" s="6" t="s">
        <v>20</v>
      </c>
      <c r="H68" s="6">
        <v>1</v>
      </c>
    </row>
    <row r="69" spans="1:9" x14ac:dyDescent="0.2">
      <c r="A69" s="6">
        <f t="shared" si="1"/>
        <v>68</v>
      </c>
      <c r="B69" s="6" t="s">
        <v>20</v>
      </c>
      <c r="H69" s="6">
        <v>1</v>
      </c>
    </row>
    <row r="70" spans="1:9" x14ac:dyDescent="0.2">
      <c r="A70" s="6">
        <f t="shared" si="1"/>
        <v>69</v>
      </c>
      <c r="B70" s="6" t="s">
        <v>20</v>
      </c>
      <c r="H70" s="6">
        <v>1</v>
      </c>
    </row>
    <row r="71" spans="1:9" x14ac:dyDescent="0.2">
      <c r="A71" s="6">
        <f t="shared" si="1"/>
        <v>70</v>
      </c>
      <c r="B71" s="6" t="s">
        <v>21</v>
      </c>
      <c r="I71" s="6">
        <v>1</v>
      </c>
    </row>
    <row r="72" spans="1:9" x14ac:dyDescent="0.2">
      <c r="A72" s="6">
        <f t="shared" si="1"/>
        <v>71</v>
      </c>
      <c r="B72" s="6" t="s">
        <v>21</v>
      </c>
      <c r="I72" s="6">
        <v>1</v>
      </c>
    </row>
    <row r="73" spans="1:9" x14ac:dyDescent="0.2">
      <c r="A73" s="6">
        <f t="shared" si="1"/>
        <v>72</v>
      </c>
      <c r="B73" s="6" t="s">
        <v>21</v>
      </c>
      <c r="I73" s="6">
        <v>1</v>
      </c>
    </row>
    <row r="74" spans="1:9" x14ac:dyDescent="0.2">
      <c r="A74" s="6">
        <f t="shared" si="1"/>
        <v>73</v>
      </c>
      <c r="B74" s="6" t="s">
        <v>21</v>
      </c>
      <c r="I74" s="6">
        <v>1</v>
      </c>
    </row>
    <row r="75" spans="1:9" x14ac:dyDescent="0.2">
      <c r="A75" s="6">
        <f t="shared" si="1"/>
        <v>74</v>
      </c>
      <c r="B75" s="6" t="s">
        <v>21</v>
      </c>
      <c r="I75" s="6">
        <v>1</v>
      </c>
    </row>
    <row r="76" spans="1:9" x14ac:dyDescent="0.2">
      <c r="A76" s="6">
        <f t="shared" si="1"/>
        <v>75</v>
      </c>
      <c r="B76" s="6" t="s">
        <v>21</v>
      </c>
      <c r="I76" s="6">
        <v>1</v>
      </c>
    </row>
    <row r="77" spans="1:9" x14ac:dyDescent="0.2">
      <c r="A77" s="6">
        <f t="shared" si="1"/>
        <v>76</v>
      </c>
      <c r="B77" s="6" t="s">
        <v>21</v>
      </c>
      <c r="I77" s="6">
        <v>1</v>
      </c>
    </row>
    <row r="78" spans="1:9" x14ac:dyDescent="0.2">
      <c r="A78" s="6">
        <f t="shared" si="1"/>
        <v>77</v>
      </c>
      <c r="B78" s="6" t="s">
        <v>21</v>
      </c>
      <c r="I78" s="6">
        <v>1</v>
      </c>
    </row>
    <row r="79" spans="1:9" x14ac:dyDescent="0.2">
      <c r="A79" s="6">
        <f t="shared" si="1"/>
        <v>78</v>
      </c>
      <c r="B79" s="6" t="s">
        <v>21</v>
      </c>
      <c r="I79" s="6">
        <v>1</v>
      </c>
    </row>
    <row r="80" spans="1:9" x14ac:dyDescent="0.2">
      <c r="A80" s="6">
        <f t="shared" si="1"/>
        <v>79</v>
      </c>
      <c r="B80" s="6" t="s">
        <v>21</v>
      </c>
      <c r="I80" s="6">
        <v>1</v>
      </c>
    </row>
    <row r="81" spans="1:9" x14ac:dyDescent="0.2">
      <c r="A81" s="6">
        <f t="shared" si="1"/>
        <v>80</v>
      </c>
      <c r="B81" s="6" t="s">
        <v>21</v>
      </c>
      <c r="I81" s="6">
        <v>1</v>
      </c>
    </row>
    <row r="82" spans="1:9" x14ac:dyDescent="0.2">
      <c r="A82" s="6">
        <f t="shared" si="1"/>
        <v>81</v>
      </c>
      <c r="B82" s="6" t="s">
        <v>21</v>
      </c>
      <c r="I82" s="6">
        <v>1</v>
      </c>
    </row>
    <row r="83" spans="1:9" x14ac:dyDescent="0.2">
      <c r="A83" s="6">
        <f t="shared" si="1"/>
        <v>82</v>
      </c>
      <c r="B83" s="6" t="s">
        <v>21</v>
      </c>
      <c r="I83" s="6">
        <v>1</v>
      </c>
    </row>
    <row r="84" spans="1:9" x14ac:dyDescent="0.2">
      <c r="A84" s="6">
        <f t="shared" si="1"/>
        <v>83</v>
      </c>
      <c r="B84" s="6" t="s">
        <v>21</v>
      </c>
      <c r="I84" s="6">
        <v>1</v>
      </c>
    </row>
    <row r="85" spans="1:9" x14ac:dyDescent="0.2">
      <c r="A85" s="6">
        <f t="shared" si="1"/>
        <v>84</v>
      </c>
      <c r="B85" s="6" t="s">
        <v>21</v>
      </c>
      <c r="I85" s="6">
        <v>1</v>
      </c>
    </row>
    <row r="86" spans="1:9" x14ac:dyDescent="0.2">
      <c r="A86" s="6">
        <f t="shared" si="1"/>
        <v>85</v>
      </c>
      <c r="B86" s="6" t="s">
        <v>21</v>
      </c>
      <c r="I86" s="6">
        <v>1</v>
      </c>
    </row>
    <row r="87" spans="1:9" x14ac:dyDescent="0.2">
      <c r="A87" s="6">
        <f t="shared" si="1"/>
        <v>86</v>
      </c>
      <c r="B87" s="6" t="s">
        <v>21</v>
      </c>
      <c r="I87" s="6">
        <v>1</v>
      </c>
    </row>
    <row r="88" spans="1:9" x14ac:dyDescent="0.2">
      <c r="A88" s="6">
        <f t="shared" si="1"/>
        <v>87</v>
      </c>
      <c r="B88" s="6" t="s">
        <v>21</v>
      </c>
      <c r="I88" s="6">
        <v>1</v>
      </c>
    </row>
    <row r="89" spans="1:9" x14ac:dyDescent="0.2">
      <c r="A89" s="6">
        <f t="shared" si="1"/>
        <v>88</v>
      </c>
      <c r="B89" s="6" t="s">
        <v>21</v>
      </c>
      <c r="I89" s="6">
        <v>1</v>
      </c>
    </row>
    <row r="90" spans="1:9" x14ac:dyDescent="0.2">
      <c r="A90" s="6">
        <f t="shared" si="1"/>
        <v>89</v>
      </c>
      <c r="B90" s="6" t="s">
        <v>21</v>
      </c>
      <c r="I90" s="6">
        <v>1</v>
      </c>
    </row>
    <row r="91" spans="1:9" x14ac:dyDescent="0.2">
      <c r="A91" s="6">
        <f t="shared" si="1"/>
        <v>90</v>
      </c>
      <c r="B91" s="6" t="s">
        <v>21</v>
      </c>
      <c r="I91" s="6">
        <v>1</v>
      </c>
    </row>
    <row r="92" spans="1:9" x14ac:dyDescent="0.2">
      <c r="A92" s="6">
        <f t="shared" si="1"/>
        <v>91</v>
      </c>
      <c r="B92" s="6" t="s">
        <v>21</v>
      </c>
      <c r="I92" s="6">
        <v>1</v>
      </c>
    </row>
    <row r="93" spans="1:9" x14ac:dyDescent="0.2">
      <c r="A93" s="6">
        <f t="shared" si="1"/>
        <v>92</v>
      </c>
      <c r="B93" s="6" t="s">
        <v>21</v>
      </c>
      <c r="I93" s="6">
        <v>1</v>
      </c>
    </row>
    <row r="94" spans="1:9" x14ac:dyDescent="0.2">
      <c r="A94" s="6">
        <f t="shared" si="1"/>
        <v>93</v>
      </c>
      <c r="B94" s="6" t="s">
        <v>21</v>
      </c>
      <c r="I94" s="6">
        <v>1</v>
      </c>
    </row>
    <row r="95" spans="1:9" x14ac:dyDescent="0.2">
      <c r="A95" s="6">
        <f t="shared" si="1"/>
        <v>94</v>
      </c>
      <c r="B95" s="6" t="s">
        <v>21</v>
      </c>
      <c r="I95" s="6">
        <v>1</v>
      </c>
    </row>
    <row r="96" spans="1:9" x14ac:dyDescent="0.2">
      <c r="A96" s="6">
        <f t="shared" si="1"/>
        <v>95</v>
      </c>
      <c r="B96" s="6" t="s">
        <v>21</v>
      </c>
      <c r="I96" s="6">
        <v>1</v>
      </c>
    </row>
    <row r="97" spans="1:9" x14ac:dyDescent="0.2">
      <c r="A97" s="6">
        <f t="shared" si="1"/>
        <v>96</v>
      </c>
      <c r="B97" s="6" t="s">
        <v>21</v>
      </c>
      <c r="I97" s="6">
        <v>1</v>
      </c>
    </row>
    <row r="98" spans="1:9" x14ac:dyDescent="0.2">
      <c r="A98" s="6">
        <f t="shared" si="1"/>
        <v>97</v>
      </c>
      <c r="B98" s="6" t="s">
        <v>21</v>
      </c>
      <c r="I98" s="6">
        <v>1</v>
      </c>
    </row>
    <row r="99" spans="1:9" x14ac:dyDescent="0.2">
      <c r="A99" s="6">
        <f t="shared" si="1"/>
        <v>98</v>
      </c>
      <c r="B99" s="6" t="s">
        <v>21</v>
      </c>
      <c r="I99" s="6">
        <v>1</v>
      </c>
    </row>
    <row r="100" spans="1:9" x14ac:dyDescent="0.2">
      <c r="A100" s="6">
        <f t="shared" si="1"/>
        <v>99</v>
      </c>
      <c r="B100" s="6" t="s">
        <v>21</v>
      </c>
      <c r="I100" s="6">
        <v>1</v>
      </c>
    </row>
    <row r="101" spans="1:9" x14ac:dyDescent="0.2">
      <c r="A101" s="6">
        <f t="shared" si="1"/>
        <v>100</v>
      </c>
      <c r="B101" s="6" t="s">
        <v>21</v>
      </c>
      <c r="I101" s="6">
        <v>1</v>
      </c>
    </row>
    <row r="102" spans="1:9" x14ac:dyDescent="0.2">
      <c r="A102" s="6">
        <f t="shared" si="1"/>
        <v>101</v>
      </c>
      <c r="B102" s="6" t="s">
        <v>21</v>
      </c>
      <c r="I102" s="6">
        <v>1</v>
      </c>
    </row>
    <row r="103" spans="1:9" x14ac:dyDescent="0.2">
      <c r="A103" s="6">
        <f t="shared" si="1"/>
        <v>102</v>
      </c>
      <c r="B103" s="6" t="s">
        <v>21</v>
      </c>
      <c r="I103" s="6">
        <v>1</v>
      </c>
    </row>
    <row r="104" spans="1:9" x14ac:dyDescent="0.2">
      <c r="A104" s="6">
        <f t="shared" si="1"/>
        <v>103</v>
      </c>
      <c r="B104" s="6" t="s">
        <v>21</v>
      </c>
      <c r="I104" s="6">
        <v>1</v>
      </c>
    </row>
    <row r="105" spans="1:9" x14ac:dyDescent="0.2">
      <c r="A105" s="6">
        <f t="shared" si="1"/>
        <v>104</v>
      </c>
      <c r="B105" s="6" t="s">
        <v>21</v>
      </c>
      <c r="I105" s="6">
        <v>1</v>
      </c>
    </row>
    <row r="106" spans="1:9" x14ac:dyDescent="0.2">
      <c r="A106" s="6">
        <f t="shared" si="1"/>
        <v>105</v>
      </c>
      <c r="B106" s="6" t="s">
        <v>21</v>
      </c>
      <c r="I106" s="6">
        <v>1</v>
      </c>
    </row>
    <row r="107" spans="1:9" x14ac:dyDescent="0.2">
      <c r="A107" s="6">
        <f t="shared" si="1"/>
        <v>106</v>
      </c>
      <c r="B107" s="6" t="s">
        <v>21</v>
      </c>
      <c r="I107" s="6">
        <v>1</v>
      </c>
    </row>
    <row r="108" spans="1:9" x14ac:dyDescent="0.2">
      <c r="A108" s="6">
        <f t="shared" si="1"/>
        <v>107</v>
      </c>
      <c r="B108" s="6" t="s">
        <v>21</v>
      </c>
      <c r="I108" s="6">
        <v>1</v>
      </c>
    </row>
    <row r="109" spans="1:9" x14ac:dyDescent="0.2">
      <c r="A109" s="6">
        <f t="shared" si="1"/>
        <v>108</v>
      </c>
      <c r="B109" s="6" t="s">
        <v>21</v>
      </c>
      <c r="I109" s="6">
        <v>1</v>
      </c>
    </row>
    <row r="110" spans="1:9" x14ac:dyDescent="0.2">
      <c r="A110" s="6">
        <f t="shared" si="1"/>
        <v>109</v>
      </c>
      <c r="B110" s="6" t="s">
        <v>21</v>
      </c>
      <c r="I110" s="6">
        <v>1</v>
      </c>
    </row>
    <row r="111" spans="1:9" x14ac:dyDescent="0.2">
      <c r="A111" s="6">
        <f t="shared" si="1"/>
        <v>110</v>
      </c>
      <c r="B111" s="6" t="s">
        <v>21</v>
      </c>
      <c r="I111" s="6">
        <v>1</v>
      </c>
    </row>
    <row r="112" spans="1:9" x14ac:dyDescent="0.2">
      <c r="A112" s="6">
        <f t="shared" si="1"/>
        <v>111</v>
      </c>
      <c r="B112" s="6" t="s">
        <v>21</v>
      </c>
      <c r="I112" s="6">
        <v>1</v>
      </c>
    </row>
    <row r="113" spans="1:9" x14ac:dyDescent="0.2">
      <c r="A113" s="6">
        <f t="shared" si="1"/>
        <v>112</v>
      </c>
      <c r="B113" s="6" t="s">
        <v>21</v>
      </c>
      <c r="I113" s="6">
        <v>1</v>
      </c>
    </row>
    <row r="114" spans="1:9" x14ac:dyDescent="0.2">
      <c r="A114" s="6">
        <f t="shared" si="1"/>
        <v>113</v>
      </c>
      <c r="B114" s="6" t="s">
        <v>21</v>
      </c>
      <c r="I114" s="6">
        <v>1</v>
      </c>
    </row>
    <row r="115" spans="1:9" x14ac:dyDescent="0.2">
      <c r="A115" s="6">
        <f t="shared" si="1"/>
        <v>114</v>
      </c>
      <c r="B115" s="6" t="s">
        <v>21</v>
      </c>
      <c r="I115" s="6">
        <v>1</v>
      </c>
    </row>
    <row r="116" spans="1:9" x14ac:dyDescent="0.2">
      <c r="A116" s="6">
        <f t="shared" si="1"/>
        <v>115</v>
      </c>
      <c r="B116" s="6" t="s">
        <v>21</v>
      </c>
      <c r="I116" s="6">
        <v>1</v>
      </c>
    </row>
    <row r="117" spans="1:9" x14ac:dyDescent="0.2">
      <c r="A117" s="6">
        <f t="shared" si="1"/>
        <v>116</v>
      </c>
      <c r="B117" s="6" t="s">
        <v>21</v>
      </c>
      <c r="I117" s="6">
        <v>1</v>
      </c>
    </row>
    <row r="118" spans="1:9" x14ac:dyDescent="0.2">
      <c r="A118" s="6">
        <f t="shared" si="1"/>
        <v>117</v>
      </c>
      <c r="B118" s="6" t="s">
        <v>21</v>
      </c>
      <c r="I118" s="6">
        <v>1</v>
      </c>
    </row>
    <row r="119" spans="1:9" x14ac:dyDescent="0.2">
      <c r="A119" s="6">
        <f t="shared" si="1"/>
        <v>118</v>
      </c>
      <c r="B119" s="6" t="s">
        <v>21</v>
      </c>
      <c r="I119" s="6">
        <v>1</v>
      </c>
    </row>
    <row r="120" spans="1:9" x14ac:dyDescent="0.2">
      <c r="A120" s="6">
        <f t="shared" si="1"/>
        <v>119</v>
      </c>
      <c r="B120" s="6" t="s">
        <v>21</v>
      </c>
      <c r="I120" s="6">
        <v>1</v>
      </c>
    </row>
    <row r="121" spans="1:9" x14ac:dyDescent="0.2">
      <c r="A121" s="6">
        <f t="shared" si="1"/>
        <v>120</v>
      </c>
      <c r="B121" s="6" t="s">
        <v>21</v>
      </c>
      <c r="I121" s="6">
        <v>1</v>
      </c>
    </row>
  </sheetData>
  <sheetProtection algorithmName="SHA-512" hashValue="7QfAdHbsZqmXrj6ZMjNiIc12NNu5Cc6O0Hi7t59cCJXVRvJq037jkBDyqKJmx78OzGiUztay6sE/EouMUFH5cA==" saltValue="kYW8CPzcQSI98+XpBB6XtA==" spinCount="100000" sheet="1" objects="1" scenarios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75DC-8049-4EC9-AA66-D83A031C8B3C}">
  <sheetPr>
    <tabColor theme="1"/>
  </sheetPr>
  <dimension ref="B1:G26"/>
  <sheetViews>
    <sheetView workbookViewId="0">
      <selection activeCell="B38" sqref="B38"/>
    </sheetView>
  </sheetViews>
  <sheetFormatPr baseColWidth="10" defaultRowHeight="15" x14ac:dyDescent="0.2"/>
  <cols>
    <col min="1" max="1" width="11.42578125" style="4"/>
    <col min="2" max="2" width="20.5703125" style="4" customWidth="1"/>
    <col min="3" max="3" width="23.7109375" style="4" customWidth="1"/>
    <col min="4" max="4" width="2.140625" style="4" customWidth="1"/>
    <col min="5" max="5" width="11.42578125" style="5"/>
    <col min="6" max="7" width="11.42578125" style="6"/>
    <col min="8" max="16384" width="11.42578125" style="4"/>
  </cols>
  <sheetData>
    <row r="1" spans="2:7" ht="15.75" x14ac:dyDescent="0.25">
      <c r="B1" s="4" t="s">
        <v>42</v>
      </c>
      <c r="C1" s="88">
        <v>2023</v>
      </c>
      <c r="E1" s="27" t="s">
        <v>9</v>
      </c>
      <c r="F1" s="28" t="s">
        <v>25</v>
      </c>
      <c r="G1" s="28" t="s">
        <v>48</v>
      </c>
    </row>
    <row r="2" spans="2:7" x14ac:dyDescent="0.2">
      <c r="B2" s="19"/>
      <c r="C2" s="19"/>
      <c r="D2" s="19"/>
      <c r="E2" s="22"/>
      <c r="F2" s="21"/>
      <c r="G2" s="21"/>
    </row>
    <row r="3" spans="2:7" x14ac:dyDescent="0.2">
      <c r="B3" s="12" t="s">
        <v>3</v>
      </c>
      <c r="C3" s="4" t="s">
        <v>6</v>
      </c>
      <c r="E3" s="8">
        <v>8</v>
      </c>
    </row>
    <row r="4" spans="2:7" x14ac:dyDescent="0.2">
      <c r="C4" s="4" t="s">
        <v>7</v>
      </c>
      <c r="E4" s="8">
        <v>18</v>
      </c>
    </row>
    <row r="5" spans="2:7" x14ac:dyDescent="0.2">
      <c r="B5" s="19"/>
      <c r="C5" s="19" t="s">
        <v>8</v>
      </c>
      <c r="D5" s="19"/>
      <c r="E5" s="20">
        <v>0</v>
      </c>
      <c r="F5" s="21"/>
      <c r="G5" s="21"/>
    </row>
    <row r="6" spans="2:7" x14ac:dyDescent="0.2">
      <c r="B6" s="23" t="s">
        <v>24</v>
      </c>
      <c r="C6" s="24"/>
      <c r="D6" s="24"/>
      <c r="E6" s="25">
        <v>3</v>
      </c>
      <c r="F6" s="26">
        <v>6</v>
      </c>
      <c r="G6" s="81"/>
    </row>
    <row r="7" spans="2:7" x14ac:dyDescent="0.2">
      <c r="B7" s="12" t="s">
        <v>26</v>
      </c>
      <c r="C7" s="12" t="s">
        <v>52</v>
      </c>
      <c r="E7" s="8">
        <v>0</v>
      </c>
    </row>
    <row r="8" spans="2:7" x14ac:dyDescent="0.2">
      <c r="C8" s="4" t="s">
        <v>28</v>
      </c>
      <c r="E8" s="8">
        <v>8</v>
      </c>
      <c r="F8" s="9">
        <v>6</v>
      </c>
    </row>
    <row r="9" spans="2:7" x14ac:dyDescent="0.2">
      <c r="B9" s="19"/>
      <c r="C9" s="19" t="s">
        <v>8</v>
      </c>
      <c r="D9" s="19"/>
      <c r="E9" s="20">
        <v>4</v>
      </c>
      <c r="F9" s="21">
        <f>F8</f>
        <v>6</v>
      </c>
      <c r="G9" s="21"/>
    </row>
    <row r="10" spans="2:7" x14ac:dyDescent="0.2">
      <c r="B10" s="12" t="s">
        <v>27</v>
      </c>
      <c r="C10" s="12" t="s">
        <v>53</v>
      </c>
      <c r="E10" s="8">
        <v>18</v>
      </c>
      <c r="G10" s="9">
        <v>6</v>
      </c>
    </row>
    <row r="11" spans="2:7" x14ac:dyDescent="0.2">
      <c r="C11" s="4" t="s">
        <v>28</v>
      </c>
      <c r="E11" s="8">
        <v>8</v>
      </c>
      <c r="F11" s="9">
        <v>6</v>
      </c>
    </row>
    <row r="12" spans="2:7" x14ac:dyDescent="0.2">
      <c r="B12" s="19"/>
      <c r="C12" s="19" t="s">
        <v>8</v>
      </c>
      <c r="D12" s="19"/>
      <c r="E12" s="20">
        <v>4</v>
      </c>
      <c r="F12" s="21">
        <f>F11</f>
        <v>6</v>
      </c>
      <c r="G12" s="21"/>
    </row>
    <row r="13" spans="2:7" x14ac:dyDescent="0.2">
      <c r="B13" s="12" t="s">
        <v>29</v>
      </c>
      <c r="C13" s="4" t="s">
        <v>28</v>
      </c>
      <c r="E13" s="8">
        <v>8</v>
      </c>
      <c r="F13" s="9">
        <v>10</v>
      </c>
    </row>
    <row r="14" spans="2:7" x14ac:dyDescent="0.2">
      <c r="B14" s="19"/>
      <c r="C14" s="19" t="s">
        <v>8</v>
      </c>
      <c r="D14" s="19"/>
      <c r="E14" s="20">
        <v>4</v>
      </c>
      <c r="F14" s="21">
        <f>F13</f>
        <v>10</v>
      </c>
      <c r="G14" s="21"/>
    </row>
    <row r="15" spans="2:7" x14ac:dyDescent="0.2">
      <c r="B15" s="12" t="s">
        <v>38</v>
      </c>
      <c r="C15" s="4" t="s">
        <v>28</v>
      </c>
      <c r="E15" s="8">
        <v>8</v>
      </c>
      <c r="F15" s="9">
        <v>6</v>
      </c>
    </row>
    <row r="16" spans="2:7" x14ac:dyDescent="0.2">
      <c r="B16" s="19"/>
      <c r="C16" s="19" t="s">
        <v>8</v>
      </c>
      <c r="D16" s="19"/>
      <c r="E16" s="20">
        <v>4</v>
      </c>
      <c r="F16" s="21">
        <f>F15</f>
        <v>6</v>
      </c>
      <c r="G16" s="21"/>
    </row>
    <row r="17" spans="2:7" x14ac:dyDescent="0.2">
      <c r="B17" s="12" t="s">
        <v>39</v>
      </c>
      <c r="C17" s="4" t="s">
        <v>28</v>
      </c>
      <c r="E17" s="8">
        <v>6</v>
      </c>
      <c r="F17" s="9">
        <v>6</v>
      </c>
    </row>
    <row r="18" spans="2:7" x14ac:dyDescent="0.2">
      <c r="B18" s="19"/>
      <c r="C18" s="19" t="s">
        <v>8</v>
      </c>
      <c r="D18" s="19"/>
      <c r="E18" s="20">
        <v>3</v>
      </c>
      <c r="F18" s="21">
        <f>F17</f>
        <v>6</v>
      </c>
      <c r="G18" s="21"/>
    </row>
    <row r="19" spans="2:7" x14ac:dyDescent="0.2">
      <c r="B19" s="12" t="s">
        <v>30</v>
      </c>
      <c r="C19" s="4" t="s">
        <v>28</v>
      </c>
      <c r="E19" s="8">
        <v>999</v>
      </c>
      <c r="F19" s="9">
        <v>6</v>
      </c>
    </row>
    <row r="20" spans="2:7" x14ac:dyDescent="0.2">
      <c r="B20" s="19"/>
      <c r="C20" s="19" t="s">
        <v>8</v>
      </c>
      <c r="D20" s="19"/>
      <c r="E20" s="20">
        <v>6</v>
      </c>
      <c r="F20" s="21">
        <f>F19</f>
        <v>6</v>
      </c>
      <c r="G20" s="21"/>
    </row>
    <row r="21" spans="2:7" x14ac:dyDescent="0.2">
      <c r="B21" s="12" t="s">
        <v>31</v>
      </c>
      <c r="C21" s="4" t="s">
        <v>28</v>
      </c>
      <c r="E21" s="8">
        <v>8</v>
      </c>
      <c r="F21" s="9">
        <v>6</v>
      </c>
    </row>
    <row r="22" spans="2:7" x14ac:dyDescent="0.2">
      <c r="B22" s="19"/>
      <c r="C22" s="19" t="s">
        <v>8</v>
      </c>
      <c r="D22" s="19"/>
      <c r="E22" s="20">
        <v>999</v>
      </c>
      <c r="F22" s="21">
        <f>F21</f>
        <v>6</v>
      </c>
      <c r="G22" s="21"/>
    </row>
    <row r="23" spans="2:7" x14ac:dyDescent="0.2">
      <c r="B23" s="12" t="s">
        <v>40</v>
      </c>
      <c r="C23" s="4" t="s">
        <v>28</v>
      </c>
      <c r="E23" s="8">
        <v>28</v>
      </c>
      <c r="F23" s="9">
        <v>8</v>
      </c>
    </row>
    <row r="24" spans="2:7" x14ac:dyDescent="0.2">
      <c r="B24" s="19"/>
      <c r="C24" s="19" t="s">
        <v>8</v>
      </c>
      <c r="D24" s="19"/>
      <c r="E24" s="20">
        <v>28</v>
      </c>
      <c r="F24" s="21">
        <f>F23</f>
        <v>8</v>
      </c>
      <c r="G24" s="21"/>
    </row>
    <row r="25" spans="2:7" x14ac:dyDescent="0.2">
      <c r="B25" s="12" t="s">
        <v>41</v>
      </c>
      <c r="C25" s="4" t="s">
        <v>28</v>
      </c>
      <c r="E25" s="8">
        <v>28</v>
      </c>
      <c r="F25" s="9">
        <v>8</v>
      </c>
    </row>
    <row r="26" spans="2:7" x14ac:dyDescent="0.2">
      <c r="B26" s="19"/>
      <c r="C26" s="19" t="s">
        <v>8</v>
      </c>
      <c r="D26" s="19"/>
      <c r="E26" s="20">
        <v>28</v>
      </c>
      <c r="F26" s="21">
        <f>F25</f>
        <v>8</v>
      </c>
      <c r="G26" s="21"/>
    </row>
  </sheetData>
  <sheetProtection algorithmName="SHA-512" hashValue="is7CtX9H2qha5CpaqEHTgk+9n1MKQX1pkJDdnBGAKkjLcHeEi19u26vqvm0vUOEot2TUTtQWH+pou3ziBtimhg==" saltValue="l5Klb+2Mxx6kzR2HFGvak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B761-64B8-4CAF-9145-87077314055E}">
  <sheetPr>
    <pageSetUpPr fitToPage="1"/>
  </sheetPr>
  <dimension ref="A1:BT348"/>
  <sheetViews>
    <sheetView showGridLines="0" tabSelected="1" zoomScale="90" zoomScaleNormal="90" workbookViewId="0">
      <pane ySplit="10" topLeftCell="A11" activePane="bottomLeft" state="frozen"/>
      <selection activeCell="I1" sqref="I1"/>
      <selection pane="bottomLeft" activeCell="AQ2" sqref="AQ2:BT2"/>
    </sheetView>
  </sheetViews>
  <sheetFormatPr baseColWidth="10" defaultRowHeight="18" x14ac:dyDescent="0.25"/>
  <cols>
    <col min="1" max="2" width="24.7109375" style="1" customWidth="1"/>
    <col min="3" max="3" width="15.28515625" style="2" customWidth="1"/>
    <col min="4" max="5" width="13.7109375" style="2" hidden="1" customWidth="1"/>
    <col min="6" max="6" width="6.5703125" style="2" customWidth="1"/>
    <col min="7" max="13" width="6.5703125" style="2" hidden="1" customWidth="1"/>
    <col min="14" max="14" width="4.7109375" style="2" customWidth="1"/>
    <col min="15" max="15" width="29.85546875" style="1" customWidth="1"/>
    <col min="16" max="16" width="5.42578125" style="1" customWidth="1"/>
    <col min="17" max="17" width="9.28515625" style="1" hidden="1" customWidth="1"/>
    <col min="18" max="18" width="5.42578125" style="1" customWidth="1"/>
    <col min="19" max="19" width="6.5703125" style="1" hidden="1" customWidth="1"/>
    <col min="20" max="20" width="9.7109375" style="1" hidden="1" customWidth="1"/>
    <col min="21" max="21" width="9.7109375" style="2" hidden="1" customWidth="1"/>
    <col min="22" max="22" width="5.42578125" style="1" customWidth="1"/>
    <col min="23" max="23" width="6.5703125" style="1" hidden="1" customWidth="1"/>
    <col min="24" max="24" width="9.7109375" style="1" hidden="1" customWidth="1"/>
    <col min="25" max="25" width="9.7109375" style="2" hidden="1" customWidth="1"/>
    <col min="26" max="26" width="5.42578125" style="1" customWidth="1"/>
    <col min="27" max="27" width="6.5703125" style="1" hidden="1" customWidth="1"/>
    <col min="28" max="28" width="5.42578125" style="1" customWidth="1"/>
    <col min="29" max="29" width="6.5703125" style="1" hidden="1" customWidth="1"/>
    <col min="30" max="30" width="9.7109375" style="1" hidden="1" customWidth="1"/>
    <col min="31" max="31" width="9.7109375" style="2" hidden="1" customWidth="1"/>
    <col min="32" max="32" width="5.42578125" style="1" customWidth="1"/>
    <col min="33" max="33" width="9.7109375" style="1" hidden="1" customWidth="1"/>
    <col min="34" max="34" width="9.7109375" style="2" hidden="1" customWidth="1"/>
    <col min="35" max="35" width="5.42578125" style="1" customWidth="1"/>
    <col min="36" max="36" width="6.5703125" style="1" hidden="1" customWidth="1"/>
    <col min="37" max="37" width="9.7109375" style="1" hidden="1" customWidth="1"/>
    <col min="38" max="38" width="9.7109375" style="2" hidden="1" customWidth="1"/>
    <col min="39" max="39" width="5.42578125" style="1" customWidth="1"/>
    <col min="40" max="40" width="6.5703125" style="1" hidden="1" customWidth="1"/>
    <col min="41" max="41" width="9.7109375" style="1" hidden="1" customWidth="1"/>
    <col min="42" max="42" width="9.7109375" style="2" hidden="1" customWidth="1"/>
    <col min="43" max="43" width="5.42578125" style="1" customWidth="1"/>
    <col min="44" max="44" width="6.5703125" style="1" hidden="1" customWidth="1"/>
    <col min="45" max="45" width="9.7109375" style="1" hidden="1" customWidth="1"/>
    <col min="46" max="46" width="9.7109375" style="2" hidden="1" customWidth="1"/>
    <col min="47" max="47" width="5.42578125" style="1" customWidth="1"/>
    <col min="48" max="48" width="6.5703125" style="1" hidden="1" customWidth="1"/>
    <col min="49" max="49" width="9.7109375" style="1" hidden="1" customWidth="1"/>
    <col min="50" max="50" width="9.7109375" style="2" hidden="1" customWidth="1"/>
    <col min="51" max="51" width="5.42578125" style="1" customWidth="1"/>
    <col min="52" max="52" width="6.5703125" style="1" hidden="1" customWidth="1"/>
    <col min="53" max="53" width="9.7109375" style="1" hidden="1" customWidth="1"/>
    <col min="54" max="54" width="9.7109375" style="2" hidden="1" customWidth="1"/>
    <col min="55" max="55" width="5.42578125" style="1" customWidth="1"/>
    <col min="56" max="56" width="6.5703125" style="1" hidden="1" customWidth="1"/>
    <col min="57" max="57" width="9.7109375" style="1" hidden="1" customWidth="1"/>
    <col min="58" max="58" width="9.7109375" style="2" hidden="1" customWidth="1"/>
    <col min="59" max="59" width="5.42578125" style="1" customWidth="1"/>
    <col min="60" max="60" width="10.85546875" style="1" customWidth="1"/>
    <col min="61" max="61" width="10.28515625" style="1" customWidth="1"/>
    <col min="62" max="62" width="8.7109375" style="1" customWidth="1"/>
    <col min="63" max="63" width="10.85546875" style="1" customWidth="1"/>
    <col min="64" max="64" width="1" style="1" customWidth="1"/>
    <col min="65" max="65" width="15.28515625" style="1" customWidth="1"/>
    <col min="66" max="66" width="15.28515625" style="1" hidden="1" customWidth="1"/>
    <col min="67" max="67" width="17.5703125" style="1" customWidth="1"/>
    <col min="68" max="68" width="1" style="1" customWidth="1"/>
    <col min="69" max="69" width="15.28515625" style="1" customWidth="1"/>
    <col min="70" max="70" width="15.28515625" style="1" hidden="1" customWidth="1"/>
    <col min="71" max="71" width="17.5703125" style="1" customWidth="1"/>
    <col min="72" max="72" width="10.85546875" style="1" customWidth="1"/>
    <col min="73" max="16384" width="11.42578125" style="1"/>
  </cols>
  <sheetData>
    <row r="1" spans="1:72" ht="23.25" x14ac:dyDescent="0.35">
      <c r="A1" s="64" t="s">
        <v>43</v>
      </c>
      <c r="D1" s="7"/>
      <c r="E1" s="7"/>
      <c r="G1" s="7"/>
      <c r="H1" s="7"/>
      <c r="I1" s="7"/>
      <c r="J1" s="7"/>
      <c r="K1" s="7"/>
      <c r="L1" s="7"/>
      <c r="M1" s="7"/>
      <c r="Q1" s="7"/>
      <c r="R1" s="65" t="s">
        <v>45</v>
      </c>
      <c r="S1" s="30"/>
      <c r="T1" s="7"/>
      <c r="U1" s="7"/>
      <c r="W1" s="7"/>
      <c r="X1" s="7"/>
      <c r="Y1" s="7"/>
      <c r="AA1" s="30"/>
      <c r="AC1" s="30"/>
      <c r="AD1" s="7"/>
      <c r="AE1" s="7"/>
      <c r="AG1" s="7"/>
      <c r="AH1" s="7"/>
      <c r="AJ1" s="7"/>
      <c r="AK1" s="7"/>
      <c r="AL1" s="7"/>
      <c r="AN1" s="30"/>
      <c r="AO1" s="7"/>
      <c r="AP1" s="7"/>
      <c r="AQ1" s="127" t="s">
        <v>66</v>
      </c>
      <c r="AR1" s="30"/>
      <c r="AS1" s="7"/>
      <c r="AT1" s="7"/>
      <c r="AV1" s="7"/>
      <c r="AW1" s="7"/>
      <c r="AX1" s="7"/>
      <c r="AZ1" s="7"/>
      <c r="BA1" s="7"/>
      <c r="BB1" s="7"/>
      <c r="BD1" s="30"/>
      <c r="BE1" s="7"/>
      <c r="BF1" s="7"/>
      <c r="BI1" s="148" t="s">
        <v>65</v>
      </c>
      <c r="BJ1" s="148"/>
      <c r="BK1" s="148"/>
      <c r="BN1" s="30"/>
      <c r="BR1" s="30"/>
    </row>
    <row r="2" spans="1:72" x14ac:dyDescent="0.25">
      <c r="A2" s="69" t="s">
        <v>44</v>
      </c>
      <c r="N2" s="70" t="s">
        <v>69</v>
      </c>
      <c r="O2" s="114" t="s">
        <v>68</v>
      </c>
      <c r="R2" s="1" t="s">
        <v>46</v>
      </c>
      <c r="U2" s="1"/>
      <c r="Y2" s="1"/>
      <c r="AE2" s="1"/>
      <c r="AH2" s="1"/>
      <c r="AL2" s="1"/>
      <c r="AP2" s="1"/>
      <c r="AQ2" s="145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7"/>
    </row>
    <row r="3" spans="1:72" ht="18.75" x14ac:dyDescent="0.3">
      <c r="A3" s="110" t="s">
        <v>64</v>
      </c>
      <c r="R3" s="1" t="s">
        <v>47</v>
      </c>
      <c r="AP3" s="11">
        <f>IF(AQ3="Ja", 1,0)</f>
        <v>1</v>
      </c>
      <c r="AQ3" s="155" t="s">
        <v>23</v>
      </c>
      <c r="AR3" s="156"/>
      <c r="AS3" s="156"/>
      <c r="AT3" s="156"/>
      <c r="AU3" s="157"/>
      <c r="BE3" s="70"/>
      <c r="BR3" s="34">
        <f>IF(BT3="Ja", 1,0)</f>
        <v>1</v>
      </c>
      <c r="BS3" s="70" t="s">
        <v>22</v>
      </c>
      <c r="BT3" s="80" t="s">
        <v>23</v>
      </c>
    </row>
    <row r="4" spans="1:72" s="45" customFormat="1" ht="3.75" customHeight="1" x14ac:dyDescent="0.25">
      <c r="C4" s="8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01"/>
      <c r="P4" s="13"/>
      <c r="Q4" s="85"/>
      <c r="R4" s="13"/>
      <c r="S4" s="13"/>
      <c r="T4" s="85"/>
      <c r="U4" s="13"/>
      <c r="V4" s="13"/>
      <c r="W4" s="13"/>
      <c r="X4" s="85"/>
      <c r="Y4" s="13"/>
      <c r="Z4" s="13"/>
      <c r="AA4" s="13"/>
      <c r="AD4" s="85"/>
      <c r="AE4" s="13"/>
      <c r="AF4" s="13"/>
      <c r="AG4" s="85"/>
      <c r="AH4" s="13"/>
      <c r="AI4" s="13"/>
      <c r="AJ4" s="13"/>
      <c r="AK4" s="85"/>
      <c r="AL4" s="13"/>
      <c r="AM4" s="13"/>
      <c r="AN4" s="13"/>
      <c r="AO4" s="85"/>
      <c r="AP4" s="13"/>
      <c r="AQ4" s="13"/>
      <c r="AR4" s="13"/>
      <c r="AS4" s="85"/>
      <c r="AT4" s="13"/>
      <c r="AU4" s="13"/>
      <c r="AV4" s="13"/>
      <c r="AW4" s="85"/>
      <c r="AX4" s="13"/>
      <c r="AY4" s="13"/>
      <c r="AZ4" s="13"/>
      <c r="BA4" s="85"/>
      <c r="BB4" s="13"/>
      <c r="BC4" s="13"/>
      <c r="BD4" s="13"/>
      <c r="BE4" s="85"/>
      <c r="BF4" s="13"/>
      <c r="BG4" s="13"/>
      <c r="BH4" s="85"/>
      <c r="BI4" s="13"/>
      <c r="BJ4" s="13"/>
      <c r="BK4" s="13"/>
    </row>
    <row r="5" spans="1:72" ht="18" customHeight="1" x14ac:dyDescent="0.25">
      <c r="A5" s="102" t="s">
        <v>0</v>
      </c>
      <c r="B5" s="102" t="s">
        <v>1</v>
      </c>
      <c r="C5" s="106" t="s">
        <v>4</v>
      </c>
      <c r="D5" s="31" t="s">
        <v>12</v>
      </c>
      <c r="E5" s="31" t="s">
        <v>13</v>
      </c>
      <c r="F5" s="100" t="s">
        <v>11</v>
      </c>
      <c r="G5" s="31" t="s">
        <v>15</v>
      </c>
      <c r="H5" s="31" t="s">
        <v>16</v>
      </c>
      <c r="I5" s="31" t="s">
        <v>17</v>
      </c>
      <c r="J5" s="31" t="s">
        <v>18</v>
      </c>
      <c r="K5" s="31" t="s">
        <v>19</v>
      </c>
      <c r="L5" s="31" t="s">
        <v>20</v>
      </c>
      <c r="M5" s="31" t="s">
        <v>21</v>
      </c>
      <c r="N5" s="172" t="s">
        <v>36</v>
      </c>
      <c r="O5" s="102" t="s">
        <v>2</v>
      </c>
      <c r="P5" s="149" t="str">
        <f>Preise!$B$3</f>
        <v>Standblatt</v>
      </c>
      <c r="Q5" s="72"/>
      <c r="R5" s="149" t="str">
        <f>Preise!$B$6</f>
        <v>Übungskehr</v>
      </c>
      <c r="S5" s="76"/>
      <c r="T5" s="73"/>
      <c r="U5" s="72"/>
      <c r="V5" s="149" t="str">
        <f>Preise!$B$7</f>
        <v>Sektion</v>
      </c>
      <c r="W5" s="76"/>
      <c r="X5" s="73"/>
      <c r="Y5" s="72"/>
      <c r="Z5" s="149" t="str">
        <f>Preise!$B$10</f>
        <v>Mannschaft</v>
      </c>
      <c r="AA5" s="111"/>
      <c r="AB5" s="152" t="s">
        <v>67</v>
      </c>
      <c r="AC5" s="76"/>
      <c r="AD5" s="73"/>
      <c r="AE5" s="72"/>
      <c r="AF5" s="149" t="str">
        <f>Preise!$B$13</f>
        <v>Auszahlung</v>
      </c>
      <c r="AG5" s="73"/>
      <c r="AH5" s="72"/>
      <c r="AI5" s="149" t="str">
        <f>Preise!$B$15</f>
        <v>Kranz / HD</v>
      </c>
      <c r="AJ5" s="76"/>
      <c r="AK5" s="73"/>
      <c r="AL5" s="73"/>
      <c r="AM5" s="149" t="str">
        <f>Preise!$B$17</f>
        <v>Kranz / ND</v>
      </c>
      <c r="AN5" s="76"/>
      <c r="AO5" s="73"/>
      <c r="AP5" s="72"/>
      <c r="AQ5" s="149" t="str">
        <f>Preise!$B$19</f>
        <v>Junioren</v>
      </c>
      <c r="AR5" s="76"/>
      <c r="AS5" s="73"/>
      <c r="AT5" s="72"/>
      <c r="AU5" s="149" t="str">
        <f>Preise!$B$21</f>
        <v>Veteranen</v>
      </c>
      <c r="AV5" s="76"/>
      <c r="AW5" s="73"/>
      <c r="AX5" s="72"/>
      <c r="AY5" s="149" t="str">
        <f>Preise!$B$23</f>
        <v>Jubi / HD</v>
      </c>
      <c r="AZ5" s="76"/>
      <c r="BA5" s="73"/>
      <c r="BB5" s="72"/>
      <c r="BC5" s="149" t="str">
        <f>Preise!$B$25</f>
        <v>Jubi / ND</v>
      </c>
      <c r="BD5" s="76"/>
      <c r="BE5" s="73"/>
      <c r="BF5" s="72"/>
      <c r="BG5" s="163" t="s">
        <v>92</v>
      </c>
      <c r="BH5" s="161" t="s">
        <v>32</v>
      </c>
      <c r="BI5" s="162"/>
      <c r="BJ5" s="161" t="s">
        <v>33</v>
      </c>
      <c r="BK5" s="162"/>
      <c r="BM5" s="158" t="s">
        <v>70</v>
      </c>
      <c r="BN5" s="159"/>
      <c r="BO5" s="160"/>
      <c r="BP5" s="45"/>
      <c r="BQ5" s="158" t="s">
        <v>72</v>
      </c>
      <c r="BR5" s="159"/>
      <c r="BS5" s="159"/>
      <c r="BT5" s="160"/>
    </row>
    <row r="6" spans="1:72" x14ac:dyDescent="0.25">
      <c r="A6" s="103"/>
      <c r="B6" s="103"/>
      <c r="C6" s="107" t="s">
        <v>5</v>
      </c>
      <c r="D6" s="32"/>
      <c r="E6" s="32"/>
      <c r="F6" s="68"/>
      <c r="G6" s="32"/>
      <c r="H6" s="32"/>
      <c r="I6" s="32"/>
      <c r="J6" s="32"/>
      <c r="K6" s="32"/>
      <c r="L6" s="32"/>
      <c r="M6" s="32"/>
      <c r="N6" s="173"/>
      <c r="O6" s="103"/>
      <c r="P6" s="150"/>
      <c r="Q6" s="40"/>
      <c r="R6" s="150"/>
      <c r="S6" s="67"/>
      <c r="T6" s="41"/>
      <c r="U6" s="42"/>
      <c r="V6" s="150"/>
      <c r="W6" s="67"/>
      <c r="X6" s="41"/>
      <c r="Y6" s="42"/>
      <c r="Z6" s="150"/>
      <c r="AA6" s="112"/>
      <c r="AB6" s="153"/>
      <c r="AC6" s="67"/>
      <c r="AD6" s="41"/>
      <c r="AE6" s="42"/>
      <c r="AF6" s="150"/>
      <c r="AG6" s="41"/>
      <c r="AH6" s="42"/>
      <c r="AI6" s="150"/>
      <c r="AJ6" s="67"/>
      <c r="AK6" s="41"/>
      <c r="AL6" s="43"/>
      <c r="AM6" s="150"/>
      <c r="AN6" s="67"/>
      <c r="AO6" s="41"/>
      <c r="AP6" s="42"/>
      <c r="AQ6" s="150"/>
      <c r="AR6" s="67"/>
      <c r="AS6" s="41"/>
      <c r="AT6" s="42"/>
      <c r="AU6" s="150"/>
      <c r="AV6" s="67"/>
      <c r="AW6" s="41"/>
      <c r="AX6" s="42"/>
      <c r="AY6" s="150"/>
      <c r="AZ6" s="67"/>
      <c r="BA6" s="41"/>
      <c r="BB6" s="42"/>
      <c r="BC6" s="150"/>
      <c r="BD6" s="67"/>
      <c r="BE6" s="41"/>
      <c r="BF6" s="42"/>
      <c r="BG6" s="164"/>
      <c r="BH6" s="39"/>
      <c r="BI6" s="40"/>
      <c r="BJ6" s="39"/>
      <c r="BK6" s="40"/>
      <c r="BM6" s="115"/>
      <c r="BO6" s="116"/>
      <c r="BQ6" s="115"/>
      <c r="BT6" s="116"/>
    </row>
    <row r="7" spans="1:72" x14ac:dyDescent="0.25">
      <c r="A7" s="104"/>
      <c r="B7" s="104"/>
      <c r="C7" s="108"/>
      <c r="D7" s="33"/>
      <c r="E7" s="33"/>
      <c r="F7" s="43"/>
      <c r="G7" s="33"/>
      <c r="H7" s="33"/>
      <c r="I7" s="33"/>
      <c r="J7" s="33"/>
      <c r="K7" s="33"/>
      <c r="L7" s="33"/>
      <c r="M7" s="33"/>
      <c r="N7" s="173"/>
      <c r="O7" s="104"/>
      <c r="P7" s="150"/>
      <c r="Q7" s="40"/>
      <c r="R7" s="150"/>
      <c r="S7" s="67"/>
      <c r="T7" s="41"/>
      <c r="U7" s="42"/>
      <c r="V7" s="150"/>
      <c r="W7" s="67"/>
      <c r="X7" s="41"/>
      <c r="Y7" s="42"/>
      <c r="Z7" s="150"/>
      <c r="AA7" s="112"/>
      <c r="AB7" s="153"/>
      <c r="AC7" s="67"/>
      <c r="AD7" s="41"/>
      <c r="AE7" s="42"/>
      <c r="AF7" s="150"/>
      <c r="AG7" s="41"/>
      <c r="AH7" s="42"/>
      <c r="AI7" s="150"/>
      <c r="AJ7" s="67"/>
      <c r="AK7" s="41"/>
      <c r="AL7" s="43"/>
      <c r="AM7" s="150"/>
      <c r="AN7" s="67"/>
      <c r="AO7" s="41"/>
      <c r="AP7" s="42"/>
      <c r="AQ7" s="150"/>
      <c r="AR7" s="67"/>
      <c r="AS7" s="41"/>
      <c r="AT7" s="42"/>
      <c r="AU7" s="150"/>
      <c r="AV7" s="67"/>
      <c r="AW7" s="41"/>
      <c r="AX7" s="42"/>
      <c r="AY7" s="150"/>
      <c r="AZ7" s="67"/>
      <c r="BA7" s="41"/>
      <c r="BB7" s="42"/>
      <c r="BC7" s="150"/>
      <c r="BD7" s="67"/>
      <c r="BE7" s="41"/>
      <c r="BF7" s="42"/>
      <c r="BG7" s="164"/>
      <c r="BH7" s="39"/>
      <c r="BI7" s="40"/>
      <c r="BJ7" s="39"/>
      <c r="BK7" s="40"/>
      <c r="BM7" s="115"/>
      <c r="BO7" s="116"/>
      <c r="BQ7" s="166" t="s">
        <v>86</v>
      </c>
      <c r="BR7" s="167"/>
      <c r="BS7" s="167"/>
      <c r="BT7" s="168"/>
    </row>
    <row r="8" spans="1:72" x14ac:dyDescent="0.25">
      <c r="A8" s="104"/>
      <c r="B8" s="104"/>
      <c r="C8" s="108"/>
      <c r="D8" s="33"/>
      <c r="E8" s="33"/>
      <c r="F8" s="43"/>
      <c r="G8" s="33"/>
      <c r="H8" s="33"/>
      <c r="I8" s="33"/>
      <c r="J8" s="33"/>
      <c r="K8" s="33"/>
      <c r="L8" s="33"/>
      <c r="M8" s="33"/>
      <c r="N8" s="173"/>
      <c r="O8" s="104"/>
      <c r="P8" s="150"/>
      <c r="Q8" s="40"/>
      <c r="R8" s="150"/>
      <c r="S8" s="67"/>
      <c r="T8" s="41"/>
      <c r="U8" s="42"/>
      <c r="V8" s="150"/>
      <c r="W8" s="67"/>
      <c r="X8" s="41"/>
      <c r="Y8" s="42"/>
      <c r="Z8" s="150"/>
      <c r="AA8" s="112"/>
      <c r="AB8" s="153"/>
      <c r="AC8" s="67"/>
      <c r="AD8" s="41"/>
      <c r="AE8" s="42"/>
      <c r="AF8" s="150"/>
      <c r="AG8" s="41"/>
      <c r="AH8" s="42"/>
      <c r="AI8" s="150"/>
      <c r="AJ8" s="67"/>
      <c r="AK8" s="41"/>
      <c r="AL8" s="43"/>
      <c r="AM8" s="150"/>
      <c r="AN8" s="67"/>
      <c r="AO8" s="41"/>
      <c r="AP8" s="42"/>
      <c r="AQ8" s="150"/>
      <c r="AR8" s="67"/>
      <c r="AS8" s="41"/>
      <c r="AT8" s="42"/>
      <c r="AU8" s="150"/>
      <c r="AV8" s="67"/>
      <c r="AW8" s="41"/>
      <c r="AX8" s="42"/>
      <c r="AY8" s="150"/>
      <c r="AZ8" s="67"/>
      <c r="BA8" s="41"/>
      <c r="BB8" s="42"/>
      <c r="BC8" s="150"/>
      <c r="BD8" s="67"/>
      <c r="BE8" s="41"/>
      <c r="BF8" s="42"/>
      <c r="BG8" s="164"/>
      <c r="BH8" s="39"/>
      <c r="BI8" s="40"/>
      <c r="BJ8" s="39"/>
      <c r="BK8" s="40"/>
      <c r="BM8" s="115"/>
      <c r="BO8" s="116"/>
      <c r="BQ8" s="166" t="s">
        <v>87</v>
      </c>
      <c r="BR8" s="167"/>
      <c r="BS8" s="167"/>
      <c r="BT8" s="168"/>
    </row>
    <row r="9" spans="1:72" x14ac:dyDescent="0.25">
      <c r="A9" s="104"/>
      <c r="B9" s="104"/>
      <c r="C9" s="108"/>
      <c r="D9" s="33"/>
      <c r="E9" s="33"/>
      <c r="F9" s="43"/>
      <c r="G9" s="33"/>
      <c r="H9" s="33"/>
      <c r="I9" s="33"/>
      <c r="J9" s="33"/>
      <c r="K9" s="33"/>
      <c r="L9" s="33"/>
      <c r="M9" s="33"/>
      <c r="N9" s="173"/>
      <c r="O9" s="104"/>
      <c r="P9" s="151"/>
      <c r="Q9" s="71"/>
      <c r="R9" s="151"/>
      <c r="S9" s="77"/>
      <c r="T9" s="74"/>
      <c r="U9" s="75"/>
      <c r="V9" s="151"/>
      <c r="W9" s="77"/>
      <c r="X9" s="74"/>
      <c r="Y9" s="75"/>
      <c r="Z9" s="151"/>
      <c r="AA9" s="113"/>
      <c r="AB9" s="154"/>
      <c r="AC9" s="77"/>
      <c r="AD9" s="74"/>
      <c r="AE9" s="75"/>
      <c r="AF9" s="151"/>
      <c r="AG9" s="74"/>
      <c r="AH9" s="75"/>
      <c r="AI9" s="151"/>
      <c r="AJ9" s="77"/>
      <c r="AK9" s="74"/>
      <c r="AL9" s="78"/>
      <c r="AM9" s="151"/>
      <c r="AN9" s="77"/>
      <c r="AO9" s="74"/>
      <c r="AP9" s="75"/>
      <c r="AQ9" s="151"/>
      <c r="AR9" s="77"/>
      <c r="AS9" s="74"/>
      <c r="AT9" s="75"/>
      <c r="AU9" s="151"/>
      <c r="AV9" s="77"/>
      <c r="AW9" s="74"/>
      <c r="AX9" s="75"/>
      <c r="AY9" s="151"/>
      <c r="AZ9" s="77"/>
      <c r="BA9" s="74"/>
      <c r="BB9" s="75"/>
      <c r="BC9" s="151"/>
      <c r="BD9" s="77"/>
      <c r="BE9" s="74"/>
      <c r="BF9" s="75"/>
      <c r="BG9" s="165"/>
      <c r="BH9" s="79"/>
      <c r="BI9" s="71"/>
      <c r="BJ9" s="79"/>
      <c r="BK9" s="71"/>
      <c r="BM9" s="117"/>
      <c r="BN9" s="123"/>
      <c r="BO9" s="118"/>
      <c r="BQ9" s="115"/>
      <c r="BT9" s="116"/>
    </row>
    <row r="10" spans="1:72" x14ac:dyDescent="0.25">
      <c r="A10" s="105"/>
      <c r="B10" s="105"/>
      <c r="C10" s="109"/>
      <c r="D10" s="34"/>
      <c r="E10" s="34"/>
      <c r="F10" s="78"/>
      <c r="G10" s="34"/>
      <c r="H10" s="34"/>
      <c r="I10" s="34"/>
      <c r="J10" s="34"/>
      <c r="K10" s="34"/>
      <c r="L10" s="34"/>
      <c r="M10" s="34"/>
      <c r="N10" s="174"/>
      <c r="O10" s="105"/>
      <c r="P10" s="44" t="s">
        <v>34</v>
      </c>
      <c r="Q10" s="35" t="s">
        <v>10</v>
      </c>
      <c r="R10" s="109" t="s">
        <v>34</v>
      </c>
      <c r="S10" s="11" t="s">
        <v>34</v>
      </c>
      <c r="T10" s="34" t="s">
        <v>10</v>
      </c>
      <c r="U10" s="34" t="s">
        <v>25</v>
      </c>
      <c r="V10" s="109" t="s">
        <v>34</v>
      </c>
      <c r="W10" s="11" t="s">
        <v>34</v>
      </c>
      <c r="X10" s="34" t="s">
        <v>10</v>
      </c>
      <c r="Y10" s="34" t="s">
        <v>25</v>
      </c>
      <c r="Z10" s="109" t="s">
        <v>34</v>
      </c>
      <c r="AA10" s="11" t="s">
        <v>34</v>
      </c>
      <c r="AB10" s="109" t="s">
        <v>37</v>
      </c>
      <c r="AC10" s="11" t="s">
        <v>37</v>
      </c>
      <c r="AD10" s="34" t="s">
        <v>10</v>
      </c>
      <c r="AE10" s="34" t="s">
        <v>25</v>
      </c>
      <c r="AF10" s="71" t="s">
        <v>34</v>
      </c>
      <c r="AG10" s="34" t="s">
        <v>10</v>
      </c>
      <c r="AH10" s="34" t="s">
        <v>25</v>
      </c>
      <c r="AI10" s="109" t="s">
        <v>34</v>
      </c>
      <c r="AJ10" s="11" t="s">
        <v>34</v>
      </c>
      <c r="AK10" s="34" t="s">
        <v>10</v>
      </c>
      <c r="AL10" s="51" t="s">
        <v>25</v>
      </c>
      <c r="AM10" s="109" t="s">
        <v>34</v>
      </c>
      <c r="AN10" s="11" t="s">
        <v>34</v>
      </c>
      <c r="AO10" s="34" t="s">
        <v>10</v>
      </c>
      <c r="AP10" s="34" t="s">
        <v>25</v>
      </c>
      <c r="AQ10" s="109" t="s">
        <v>34</v>
      </c>
      <c r="AR10" s="11" t="s">
        <v>34</v>
      </c>
      <c r="AS10" s="34" t="s">
        <v>10</v>
      </c>
      <c r="AT10" s="34" t="s">
        <v>25</v>
      </c>
      <c r="AU10" s="109" t="s">
        <v>34</v>
      </c>
      <c r="AV10" s="11" t="s">
        <v>34</v>
      </c>
      <c r="AW10" s="34" t="s">
        <v>10</v>
      </c>
      <c r="AX10" s="34" t="s">
        <v>25</v>
      </c>
      <c r="AY10" s="109" t="s">
        <v>34</v>
      </c>
      <c r="AZ10" s="11" t="s">
        <v>34</v>
      </c>
      <c r="BA10" s="34" t="s">
        <v>10</v>
      </c>
      <c r="BB10" s="34" t="s">
        <v>25</v>
      </c>
      <c r="BC10" s="109" t="s">
        <v>34</v>
      </c>
      <c r="BD10" s="11" t="s">
        <v>34</v>
      </c>
      <c r="BE10" s="34" t="s">
        <v>10</v>
      </c>
      <c r="BF10" s="34" t="s">
        <v>25</v>
      </c>
      <c r="BG10" s="51" t="s">
        <v>34</v>
      </c>
      <c r="BH10" s="34" t="s">
        <v>10</v>
      </c>
      <c r="BI10" s="34" t="s">
        <v>25</v>
      </c>
      <c r="BJ10" s="34" t="s">
        <v>34</v>
      </c>
      <c r="BK10" s="34" t="s">
        <v>35</v>
      </c>
      <c r="BM10" s="119" t="s">
        <v>71</v>
      </c>
      <c r="BN10" s="34" t="s">
        <v>71</v>
      </c>
      <c r="BO10" s="119" t="s">
        <v>73</v>
      </c>
      <c r="BQ10" s="122" t="s">
        <v>71</v>
      </c>
      <c r="BR10" s="11" t="s">
        <v>71</v>
      </c>
      <c r="BS10" s="122" t="s">
        <v>73</v>
      </c>
      <c r="BT10" s="122" t="s">
        <v>91</v>
      </c>
    </row>
    <row r="11" spans="1:72" s="45" customFormat="1" ht="3.75" customHeight="1" x14ac:dyDescent="0.25">
      <c r="C11" s="8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3"/>
      <c r="P11" s="13"/>
      <c r="Q11" s="85"/>
      <c r="R11" s="13"/>
      <c r="S11" s="13"/>
      <c r="T11" s="85"/>
      <c r="U11" s="13"/>
      <c r="V11" s="13"/>
      <c r="W11" s="13"/>
      <c r="X11" s="85"/>
      <c r="Y11" s="13"/>
      <c r="Z11" s="13"/>
      <c r="AA11" s="13"/>
      <c r="AD11" s="85"/>
      <c r="AE11" s="13"/>
      <c r="AF11" s="13"/>
      <c r="AG11" s="85"/>
      <c r="AH11" s="13"/>
      <c r="AI11" s="13"/>
      <c r="AJ11" s="13"/>
      <c r="AK11" s="85"/>
      <c r="AL11" s="13"/>
      <c r="AM11" s="13"/>
      <c r="AN11" s="13"/>
      <c r="AO11" s="85"/>
      <c r="AP11" s="13"/>
      <c r="AQ11" s="13"/>
      <c r="AR11" s="13"/>
      <c r="AS11" s="85"/>
      <c r="AT11" s="13"/>
      <c r="AU11" s="13"/>
      <c r="AV11" s="13"/>
      <c r="AW11" s="85"/>
      <c r="AX11" s="13"/>
      <c r="AY11" s="13"/>
      <c r="AZ11" s="13"/>
      <c r="BA11" s="85"/>
      <c r="BB11" s="13"/>
      <c r="BC11" s="13"/>
      <c r="BD11" s="13"/>
      <c r="BE11" s="85"/>
      <c r="BF11" s="13"/>
      <c r="BG11" s="13"/>
      <c r="BH11" s="85"/>
      <c r="BI11" s="13"/>
      <c r="BJ11" s="13"/>
      <c r="BK11" s="13"/>
    </row>
    <row r="12" spans="1:72" x14ac:dyDescent="0.25">
      <c r="A12" s="46"/>
      <c r="B12" s="47"/>
      <c r="C12" s="48"/>
      <c r="D12" s="49">
        <f>IF(LEN(C12)&gt;=5, YEAR(C12), 0)</f>
        <v>0</v>
      </c>
      <c r="E12" s="49">
        <f>IF(LEN(C12)&gt;4, Preise!$C$1-D12, 0)</f>
        <v>0</v>
      </c>
      <c r="F12" s="49" t="str">
        <f>IF(E12&gt;0, VLOOKUP(E12, Kategorie!$A$2:$B$121, 2,FALSE), "---")</f>
        <v>---</v>
      </c>
      <c r="G12" s="49">
        <f>IF(E12&gt;0, VLOOKUP(E12, Kategorie!$A$2:$I$121, 3,FALSE), 0)</f>
        <v>0</v>
      </c>
      <c r="H12" s="49">
        <f>IF(E12&gt;0, VLOOKUP(E12, Kategorie!$A$2:$I$121, 4,FALSE), 0)</f>
        <v>0</v>
      </c>
      <c r="I12" s="49">
        <f>IF(E12&gt;0, VLOOKUP(E12, Kategorie!$A$2:$I$121, 5,FALSE), 0)</f>
        <v>0</v>
      </c>
      <c r="J12" s="49">
        <f>IF(E12&gt;0, VLOOKUP(E12, Kategorie!$A$2:$I$121, 6,FALSE), 0)</f>
        <v>0</v>
      </c>
      <c r="K12" s="49">
        <f>IF(E12&gt;0, VLOOKUP(E12, Kategorie!$A$2:$I$121, 7,FALSE), 0)</f>
        <v>0</v>
      </c>
      <c r="L12" s="49">
        <f>IF(E12&gt;0, VLOOKUP(E12, Kategorie!$A$2:$I$121, 8,FALSE), 0)</f>
        <v>0</v>
      </c>
      <c r="M12" s="49">
        <f>IF(E12&gt;0, VLOOKUP(E12, Kategorie!$A$2:$I$121, 9,FALSE), 0)</f>
        <v>0</v>
      </c>
      <c r="N12" s="59"/>
      <c r="O12" s="50"/>
      <c r="P12" s="37">
        <f t="shared" ref="P12:P46" si="0">IF(AND(LEN(B12)&gt;0, D12&gt;0), 1, 0)</f>
        <v>0</v>
      </c>
      <c r="Q12" s="56">
        <f>IF($E12&lt;21, $P12*Preise!$E$5, IF($BR$3=1, $P12*Preise!$E$3, Preise!$E$4))</f>
        <v>0</v>
      </c>
      <c r="R12" s="57"/>
      <c r="S12" s="49">
        <f>$P12*R12</f>
        <v>0</v>
      </c>
      <c r="T12" s="58">
        <f>$P12*R12*Preise!$E$6</f>
        <v>0</v>
      </c>
      <c r="U12" s="38">
        <f>$P12*R12*Preise!$F$6</f>
        <v>0</v>
      </c>
      <c r="V12" s="57"/>
      <c r="W12" s="49">
        <f t="shared" ref="W12:W46" si="1">IF($AP$3=1, P12, P12*V12)</f>
        <v>0</v>
      </c>
      <c r="X12" s="58">
        <f>IF($E12&lt;21, $P12*V12*Preise!$E$9, $P12*V12*Preise!$E$8)</f>
        <v>0</v>
      </c>
      <c r="Y12" s="38">
        <f>$P12*V12*Preise!$F$8</f>
        <v>0</v>
      </c>
      <c r="Z12" s="57"/>
      <c r="AA12" s="49">
        <f>$P12*Z12</f>
        <v>0</v>
      </c>
      <c r="AB12" s="59"/>
      <c r="AC12" s="49">
        <f>P12*Z12*AB12</f>
        <v>0</v>
      </c>
      <c r="AD12" s="58">
        <f>IF($E12&lt;21, $P12*Z12*Preise!$E$12, $P12*Z12*Preise!$E$11)</f>
        <v>0</v>
      </c>
      <c r="AE12" s="49">
        <f>$P12*Z12*Preise!$F$11</f>
        <v>0</v>
      </c>
      <c r="AF12" s="37">
        <f>P12</f>
        <v>0</v>
      </c>
      <c r="AG12" s="58">
        <f>IF($E12&lt;21, $P12*AF12*Preise!$E$14, $P12*AF12*Preise!$E$13)</f>
        <v>0</v>
      </c>
      <c r="AH12" s="38">
        <f>$P12*AF12*Preise!$F$13</f>
        <v>0</v>
      </c>
      <c r="AI12" s="57"/>
      <c r="AJ12" s="49">
        <f>$P12*AI12</f>
        <v>0</v>
      </c>
      <c r="AK12" s="58">
        <f>IF($E12&lt;21, $P12*AI12*Preise!$E$16, $P12*AI12*Preise!$E$15)</f>
        <v>0</v>
      </c>
      <c r="AL12" s="38">
        <f>$P12*AI12*Preise!$F$15</f>
        <v>0</v>
      </c>
      <c r="AM12" s="57"/>
      <c r="AN12" s="49">
        <f>$P12*AM12*AI12</f>
        <v>0</v>
      </c>
      <c r="AO12" s="58">
        <f>IF($E12&lt;21, $P12*AM12*AI12*Preise!$E$18, $P12*AM12*AI12*Preise!$E$17)</f>
        <v>0</v>
      </c>
      <c r="AP12" s="38">
        <f>$P12*AM12*AI12*Preise!$F$17</f>
        <v>0</v>
      </c>
      <c r="AQ12" s="57"/>
      <c r="AR12" s="49">
        <f>$P12*AQ12 * ($G12+$H12+$I12)</f>
        <v>0</v>
      </c>
      <c r="AS12" s="58">
        <f>IF($E12&lt;21, $P12*AQ12*AR12*Preise!$E$20, $P12*AQ12*AR12*Preise!$E$19)</f>
        <v>0</v>
      </c>
      <c r="AT12" s="38">
        <f>($G12+$H12+$I12) * $P12*AQ12*Preise!$F$19</f>
        <v>0</v>
      </c>
      <c r="AU12" s="57"/>
      <c r="AV12" s="49">
        <f>$P12*AU12 * ($K12+$L12+$M12)</f>
        <v>0</v>
      </c>
      <c r="AW12" s="58">
        <f>IF($E12&lt;21, $P12*AU12*AV12*Preise!$E$22, $P12*AU12*AV12*Preise!$E$21)</f>
        <v>0</v>
      </c>
      <c r="AX12" s="49">
        <f>($K12+$L12+$M12) * $P12*AU12*Preise!$F$21</f>
        <v>0</v>
      </c>
      <c r="AY12" s="57"/>
      <c r="AZ12" s="49">
        <f>$P12*AY12</f>
        <v>0</v>
      </c>
      <c r="BA12" s="58">
        <f>IF($E12&lt;21, $P12*AY12*Preise!$E$24, $P12*AY12*Preise!$E$23)</f>
        <v>0</v>
      </c>
      <c r="BB12" s="38">
        <f>$P12*AY12*Preise!$F$23</f>
        <v>0</v>
      </c>
      <c r="BC12" s="57"/>
      <c r="BD12" s="49">
        <f>$P12*BC12*AY12</f>
        <v>0</v>
      </c>
      <c r="BE12" s="58">
        <f>IF($E12&lt;21, $P12*BC12*AY12*Preise!$E$26, $P12*BC12*AY12*Preise!$E$25)</f>
        <v>0</v>
      </c>
      <c r="BF12" s="38">
        <f>$P12*BC12*AY12*Preise!$F$25</f>
        <v>0</v>
      </c>
      <c r="BG12" s="11">
        <f t="shared" ref="BG12:BG46" si="2">IF((V12+Z12+AF12+AI12+AY12)=5, 1,0)</f>
        <v>0</v>
      </c>
      <c r="BH12" s="60">
        <f t="shared" ref="BH12:BH46" si="3">Q12+T12+X12+AD12+AG12+AK12+AO12+AS12+AW12+BA12+BE12</f>
        <v>0</v>
      </c>
      <c r="BI12" s="38">
        <f t="shared" ref="BI12:BI46" si="4">U12+Y12+AE12+AH12+AL12+AP12+AT12+AX12+BB12+BF12</f>
        <v>0</v>
      </c>
      <c r="BJ12" s="37">
        <f>ROUNDUP(BI12/10, 0)</f>
        <v>0</v>
      </c>
      <c r="BK12" s="38" t="str">
        <f>IF( ((BJ12/4 - INT(BJ12/4)) * 60)&lt;10, INT(BJ12/4) &amp; ":0" &amp; (BJ12/4 - INT(BJ12/4)) * 60, INT(BJ12/4) &amp; ":" &amp; (BJ12/4 - INT(BJ12/4)) * 60)</f>
        <v>0:00</v>
      </c>
      <c r="BM12" s="125"/>
      <c r="BN12" s="137">
        <f>IF($P12=1, BM12, 1)</f>
        <v>1</v>
      </c>
      <c r="BO12" s="126"/>
      <c r="BP12" s="2"/>
      <c r="BQ12" s="125"/>
      <c r="BR12" s="137">
        <f>IF($P12=1, BQ12, 1)</f>
        <v>1</v>
      </c>
      <c r="BS12" s="126"/>
      <c r="BT12" s="139"/>
    </row>
    <row r="13" spans="1:72" x14ac:dyDescent="0.25">
      <c r="A13" s="46"/>
      <c r="B13" s="47"/>
      <c r="C13" s="48"/>
      <c r="D13" s="49">
        <f t="shared" ref="D13:D46" si="5">IF(LEN(C13)&gt;=5, YEAR(C13), 0)</f>
        <v>0</v>
      </c>
      <c r="E13" s="49">
        <f>IF(LEN(C13)&gt;4, Preise!$C$1-D13, 0)</f>
        <v>0</v>
      </c>
      <c r="F13" s="49" t="str">
        <f>IF(E13&gt;0, VLOOKUP(E13, Kategorie!$A$2:$B$121, 2,FALSE), "---")</f>
        <v>---</v>
      </c>
      <c r="G13" s="49">
        <f>IF(E13&gt;0, VLOOKUP(E13, Kategorie!$A$2:$I$121, 3,FALSE), 0)</f>
        <v>0</v>
      </c>
      <c r="H13" s="49">
        <f>IF(E13&gt;0, VLOOKUP(E13, Kategorie!$A$2:$I$121, 4,FALSE), 0)</f>
        <v>0</v>
      </c>
      <c r="I13" s="49">
        <f>IF(E13&gt;0, VLOOKUP(E13, Kategorie!$A$2:$I$121, 5,FALSE), 0)</f>
        <v>0</v>
      </c>
      <c r="J13" s="49">
        <f>IF(E13&gt;0, VLOOKUP(E13, Kategorie!$A$2:$I$121, 6,FALSE), 0)</f>
        <v>0</v>
      </c>
      <c r="K13" s="49">
        <f>IF(E13&gt;0, VLOOKUP(E13, Kategorie!$A$2:$I$121, 7,FALSE), 0)</f>
        <v>0</v>
      </c>
      <c r="L13" s="49">
        <f>IF(E13&gt;0, VLOOKUP(E13, Kategorie!$A$2:$I$121, 8,FALSE), 0)</f>
        <v>0</v>
      </c>
      <c r="M13" s="49">
        <f>IF(E13&gt;0, VLOOKUP(E13, Kategorie!$A$2:$I$121, 9,FALSE), 0)</f>
        <v>0</v>
      </c>
      <c r="N13" s="59"/>
      <c r="O13" s="50"/>
      <c r="P13" s="37">
        <f t="shared" si="0"/>
        <v>0</v>
      </c>
      <c r="Q13" s="56">
        <f>IF($E13&lt;21, $P13*Preise!$E$5, IF($BR$3=1, $P13*Preise!$E$3, Preise!$E$4))</f>
        <v>0</v>
      </c>
      <c r="R13" s="57"/>
      <c r="S13" s="49">
        <f t="shared" ref="S13:S46" si="6">$P13*R13</f>
        <v>0</v>
      </c>
      <c r="T13" s="58">
        <f>$P13*R13*Preise!$E$6</f>
        <v>0</v>
      </c>
      <c r="U13" s="38">
        <f>$P13*R13*Preise!$F$6</f>
        <v>0</v>
      </c>
      <c r="V13" s="57"/>
      <c r="W13" s="49">
        <f t="shared" si="1"/>
        <v>0</v>
      </c>
      <c r="X13" s="58">
        <f>IF($E13&lt;21, $P13*V13*Preise!$E$9, $P13*V13*Preise!$E$8)</f>
        <v>0</v>
      </c>
      <c r="Y13" s="38">
        <f>$P13*V13*Preise!$F$8</f>
        <v>0</v>
      </c>
      <c r="Z13" s="57"/>
      <c r="AA13" s="49">
        <f t="shared" ref="AA13:AA46" si="7">$P13*Z13</f>
        <v>0</v>
      </c>
      <c r="AB13" s="59"/>
      <c r="AC13" s="49">
        <f>P13*Z13*AB13</f>
        <v>0</v>
      </c>
      <c r="AD13" s="58">
        <f>IF($E13&lt;21, $P13*Z13*Preise!$E$12, $P13*Z13*Preise!$E$11)</f>
        <v>0</v>
      </c>
      <c r="AE13" s="49">
        <f>$P13*Z13*Preise!$F$11</f>
        <v>0</v>
      </c>
      <c r="AF13" s="37">
        <f>P13</f>
        <v>0</v>
      </c>
      <c r="AG13" s="58">
        <f>IF($E13&lt;21, $P13*AF13*Preise!$E$14, $P13*AF13*Preise!$E$13)</f>
        <v>0</v>
      </c>
      <c r="AH13" s="38">
        <f>$P13*AF13*Preise!$F$13</f>
        <v>0</v>
      </c>
      <c r="AI13" s="57"/>
      <c r="AJ13" s="49">
        <f t="shared" ref="AJ13:AJ46" si="8">$P13*AI13</f>
        <v>0</v>
      </c>
      <c r="AK13" s="58">
        <f>IF($E13&lt;21, $P13*AI13*Preise!$E$16, $P13*AI13*Preise!$E$15)</f>
        <v>0</v>
      </c>
      <c r="AL13" s="38">
        <f>$P13*AI13*Preise!$F$15</f>
        <v>0</v>
      </c>
      <c r="AM13" s="57"/>
      <c r="AN13" s="49">
        <f>$P13*AM13*AI13</f>
        <v>0</v>
      </c>
      <c r="AO13" s="58">
        <f>IF($E13&lt;21, $P13*AM13*AI13*Preise!$E$18, $P13*AM13*AI13*Preise!$E$17)</f>
        <v>0</v>
      </c>
      <c r="AP13" s="38">
        <f>$P13*AM13*AI13*Preise!$F$17</f>
        <v>0</v>
      </c>
      <c r="AQ13" s="57"/>
      <c r="AR13" s="49">
        <f t="shared" ref="AR13:AR46" si="9">$P13*AQ13 * ($G13+$H13+$I13)</f>
        <v>0</v>
      </c>
      <c r="AS13" s="58">
        <f>IF($E13&lt;21, $P13*AQ13*AR13*Preise!$E$20, $P13*AQ13*AR13*Preise!$E$19)</f>
        <v>0</v>
      </c>
      <c r="AT13" s="38">
        <f>($G13+$H13+$I13) * $P13*AQ13*Preise!$F$19</f>
        <v>0</v>
      </c>
      <c r="AU13" s="57"/>
      <c r="AV13" s="49">
        <f t="shared" ref="AV13:AV46" si="10">$P13*AU13 * ($K13+$L13+$M13)</f>
        <v>0</v>
      </c>
      <c r="AW13" s="58">
        <f>IF($E13&lt;21, $P13*AU13*AV13*Preise!$E$22, $P13*AU13*AV13*Preise!$E$21)</f>
        <v>0</v>
      </c>
      <c r="AX13" s="49">
        <f>($K13+$L13+$M13) * $P13*AU13*Preise!$F$21</f>
        <v>0</v>
      </c>
      <c r="AY13" s="57"/>
      <c r="AZ13" s="49">
        <f t="shared" ref="AZ13:AZ46" si="11">$P13*AY13</f>
        <v>0</v>
      </c>
      <c r="BA13" s="58">
        <f>IF($E13&lt;21, $P13*AY13*Preise!$E$24, $P13*AY13*Preise!$E$23)</f>
        <v>0</v>
      </c>
      <c r="BB13" s="38">
        <f>$P13*AY13*Preise!$F$23</f>
        <v>0</v>
      </c>
      <c r="BC13" s="57"/>
      <c r="BD13" s="49">
        <f t="shared" ref="BD13:BD46" si="12">$P13*BC13*AY13</f>
        <v>0</v>
      </c>
      <c r="BE13" s="58">
        <f>IF($E13&lt;21, $P13*BC13*AY13*Preise!$E$26, $P13*BC13*AY13*Preise!$E$25)</f>
        <v>0</v>
      </c>
      <c r="BF13" s="38">
        <f>$P13*BC13*AY13*Preise!$F$25</f>
        <v>0</v>
      </c>
      <c r="BG13" s="11">
        <f t="shared" si="2"/>
        <v>0</v>
      </c>
      <c r="BH13" s="60">
        <f t="shared" si="3"/>
        <v>0</v>
      </c>
      <c r="BI13" s="38">
        <f t="shared" si="4"/>
        <v>0</v>
      </c>
      <c r="BJ13" s="37">
        <f t="shared" ref="BJ13:BJ46" si="13">ROUNDUP(BI13/10, 0)</f>
        <v>0</v>
      </c>
      <c r="BK13" s="38" t="str">
        <f t="shared" ref="BK13:BK48" si="14">IF( ((BJ13/4 - INT(BJ13/4)) * 60)&lt;10, INT(BJ13/4) &amp; ":0" &amp; (BJ13/4 - INT(BJ13/4)) * 60, INT(BJ13/4) &amp; ":" &amp; (BJ13/4 - INT(BJ13/4)) * 60)</f>
        <v>0:00</v>
      </c>
      <c r="BM13" s="125"/>
      <c r="BN13" s="137">
        <f>IF($P13=1, BM13, 1)</f>
        <v>1</v>
      </c>
      <c r="BO13" s="126"/>
      <c r="BQ13" s="125"/>
      <c r="BR13" s="137">
        <f>IF($P13=1, BQ13, 1)</f>
        <v>1</v>
      </c>
      <c r="BS13" s="126"/>
      <c r="BT13" s="139"/>
    </row>
    <row r="14" spans="1:72" x14ac:dyDescent="0.25">
      <c r="A14" s="46"/>
      <c r="B14" s="47"/>
      <c r="C14" s="48"/>
      <c r="D14" s="49">
        <f t="shared" si="5"/>
        <v>0</v>
      </c>
      <c r="E14" s="49">
        <f>IF(LEN(C14)&gt;4, Preise!$C$1-D14, 0)</f>
        <v>0</v>
      </c>
      <c r="F14" s="49" t="str">
        <f>IF(E14&gt;0, VLOOKUP(E14, Kategorie!$A$2:$B$121, 2,FALSE), "---")</f>
        <v>---</v>
      </c>
      <c r="G14" s="49">
        <f>IF(E14&gt;0, VLOOKUP(E14, Kategorie!$A$2:$I$121, 3,FALSE), 0)</f>
        <v>0</v>
      </c>
      <c r="H14" s="49">
        <f>IF(E14&gt;0, VLOOKUP(E14, Kategorie!$A$2:$I$121, 4,FALSE), 0)</f>
        <v>0</v>
      </c>
      <c r="I14" s="49">
        <f>IF(E14&gt;0, VLOOKUP(E14, Kategorie!$A$2:$I$121, 5,FALSE), 0)</f>
        <v>0</v>
      </c>
      <c r="J14" s="49">
        <f>IF(E14&gt;0, VLOOKUP(E14, Kategorie!$A$2:$I$121, 6,FALSE), 0)</f>
        <v>0</v>
      </c>
      <c r="K14" s="49">
        <f>IF(E14&gt;0, VLOOKUP(E14, Kategorie!$A$2:$I$121, 7,FALSE), 0)</f>
        <v>0</v>
      </c>
      <c r="L14" s="49">
        <f>IF(E14&gt;0, VLOOKUP(E14, Kategorie!$A$2:$I$121, 8,FALSE), 0)</f>
        <v>0</v>
      </c>
      <c r="M14" s="49">
        <f>IF(E14&gt;0, VLOOKUP(E14, Kategorie!$A$2:$I$121, 9,FALSE), 0)</f>
        <v>0</v>
      </c>
      <c r="N14" s="59"/>
      <c r="O14" s="50"/>
      <c r="P14" s="37">
        <f t="shared" si="0"/>
        <v>0</v>
      </c>
      <c r="Q14" s="56">
        <f>IF($E14&lt;21, $P14*Preise!$E$5, IF($BR$3=1, $P14*Preise!$E$3, Preise!$E$4))</f>
        <v>0</v>
      </c>
      <c r="R14" s="57"/>
      <c r="S14" s="49">
        <f t="shared" si="6"/>
        <v>0</v>
      </c>
      <c r="T14" s="58">
        <f>$P14*R14*Preise!$E$6</f>
        <v>0</v>
      </c>
      <c r="U14" s="38">
        <f>$P14*R14*Preise!$F$6</f>
        <v>0</v>
      </c>
      <c r="V14" s="57"/>
      <c r="W14" s="49">
        <f t="shared" si="1"/>
        <v>0</v>
      </c>
      <c r="X14" s="58">
        <f>IF($E14&lt;21, $P14*V14*Preise!$E$9, $P14*V14*Preise!$E$8)</f>
        <v>0</v>
      </c>
      <c r="Y14" s="38">
        <f>$P14*V14*Preise!$F$8</f>
        <v>0</v>
      </c>
      <c r="Z14" s="57"/>
      <c r="AA14" s="49">
        <f t="shared" si="7"/>
        <v>0</v>
      </c>
      <c r="AB14" s="59"/>
      <c r="AC14" s="49">
        <f>P14*Z14*AB14</f>
        <v>0</v>
      </c>
      <c r="AD14" s="58">
        <f>IF($E14&lt;21, $P14*Z14*Preise!$E$12, $P14*Z14*Preise!$E$11)</f>
        <v>0</v>
      </c>
      <c r="AE14" s="49">
        <f>$P14*Z14*Preise!$F$11</f>
        <v>0</v>
      </c>
      <c r="AF14" s="37">
        <f t="shared" ref="AF14:AF46" si="15">P14</f>
        <v>0</v>
      </c>
      <c r="AG14" s="58">
        <f>IF($E14&lt;21, $P14*AF14*Preise!$E$14, $P14*AF14*Preise!$E$13)</f>
        <v>0</v>
      </c>
      <c r="AH14" s="38">
        <f>$P14*AF14*Preise!$F$13</f>
        <v>0</v>
      </c>
      <c r="AI14" s="57"/>
      <c r="AJ14" s="49">
        <f t="shared" si="8"/>
        <v>0</v>
      </c>
      <c r="AK14" s="58">
        <f>IF($E14&lt;21, $P14*AI14*Preise!$E$16, $P14*AI14*Preise!$E$15)</f>
        <v>0</v>
      </c>
      <c r="AL14" s="38">
        <f>$P14*AI14*Preise!$F$15</f>
        <v>0</v>
      </c>
      <c r="AM14" s="57"/>
      <c r="AN14" s="49">
        <f>$P14*AM14*AI14</f>
        <v>0</v>
      </c>
      <c r="AO14" s="58">
        <f>IF($E14&lt;21, $P14*AM14*AI14*Preise!$E$18, $P14*AM14*AI14*Preise!$E$17)</f>
        <v>0</v>
      </c>
      <c r="AP14" s="38">
        <f>$P14*AM14*AI14*Preise!$F$17</f>
        <v>0</v>
      </c>
      <c r="AQ14" s="57"/>
      <c r="AR14" s="49">
        <f t="shared" si="9"/>
        <v>0</v>
      </c>
      <c r="AS14" s="58">
        <f>IF($E14&lt;21, $P14*AQ14*AR14*Preise!$E$20, $P14*AQ14*AR14*Preise!$E$19)</f>
        <v>0</v>
      </c>
      <c r="AT14" s="38">
        <f>($G14+$H14+$I14) * $P14*AQ14*Preise!$F$19</f>
        <v>0</v>
      </c>
      <c r="AU14" s="57"/>
      <c r="AV14" s="49">
        <f t="shared" si="10"/>
        <v>0</v>
      </c>
      <c r="AW14" s="58">
        <f>IF($E14&lt;21, $P14*AU14*AV14*Preise!$E$22, $P14*AU14*AV14*Preise!$E$21)</f>
        <v>0</v>
      </c>
      <c r="AX14" s="49">
        <f>($K14+$L14+$M14) * $P14*AU14*Preise!$F$21</f>
        <v>0</v>
      </c>
      <c r="AY14" s="57"/>
      <c r="AZ14" s="49">
        <f t="shared" si="11"/>
        <v>0</v>
      </c>
      <c r="BA14" s="58">
        <f>IF($E14&lt;21, $P14*AY14*Preise!$E$24, $P14*AY14*Preise!$E$23)</f>
        <v>0</v>
      </c>
      <c r="BB14" s="38">
        <f>$P14*AY14*Preise!$F$23</f>
        <v>0</v>
      </c>
      <c r="BC14" s="57"/>
      <c r="BD14" s="49">
        <f t="shared" si="12"/>
        <v>0</v>
      </c>
      <c r="BE14" s="58">
        <f>IF($E14&lt;21, $P14*BC14*AY14*Preise!$E$26, $P14*BC14*AY14*Preise!$E$25)</f>
        <v>0</v>
      </c>
      <c r="BF14" s="38">
        <f>$P14*BC14*AY14*Preise!$F$25</f>
        <v>0</v>
      </c>
      <c r="BG14" s="11">
        <f t="shared" si="2"/>
        <v>0</v>
      </c>
      <c r="BH14" s="60">
        <f t="shared" si="3"/>
        <v>0</v>
      </c>
      <c r="BI14" s="38">
        <f t="shared" si="4"/>
        <v>0</v>
      </c>
      <c r="BJ14" s="37">
        <f t="shared" si="13"/>
        <v>0</v>
      </c>
      <c r="BK14" s="38" t="str">
        <f t="shared" si="14"/>
        <v>0:00</v>
      </c>
      <c r="BM14" s="125"/>
      <c r="BN14" s="137"/>
      <c r="BO14" s="126"/>
      <c r="BQ14" s="125"/>
      <c r="BR14" s="137"/>
      <c r="BS14" s="126"/>
      <c r="BT14" s="139"/>
    </row>
    <row r="15" spans="1:72" x14ac:dyDescent="0.25">
      <c r="A15" s="46"/>
      <c r="B15" s="47"/>
      <c r="C15" s="48"/>
      <c r="D15" s="49">
        <f t="shared" si="5"/>
        <v>0</v>
      </c>
      <c r="E15" s="49">
        <f>IF(LEN(C15)&gt;4, Preise!$C$1-D15, 0)</f>
        <v>0</v>
      </c>
      <c r="F15" s="49" t="str">
        <f>IF(E15&gt;0, VLOOKUP(E15, Kategorie!$A$2:$B$121, 2,FALSE), "---")</f>
        <v>---</v>
      </c>
      <c r="G15" s="49">
        <f>IF(E15&gt;0, VLOOKUP(E15, Kategorie!$A$2:$I$121, 3,FALSE), 0)</f>
        <v>0</v>
      </c>
      <c r="H15" s="49">
        <f>IF(E15&gt;0, VLOOKUP(E15, Kategorie!$A$2:$I$121, 4,FALSE), 0)</f>
        <v>0</v>
      </c>
      <c r="I15" s="49">
        <f>IF(E15&gt;0, VLOOKUP(E15, Kategorie!$A$2:$I$121, 5,FALSE), 0)</f>
        <v>0</v>
      </c>
      <c r="J15" s="49">
        <f>IF(E15&gt;0, VLOOKUP(E15, Kategorie!$A$2:$I$121, 6,FALSE), 0)</f>
        <v>0</v>
      </c>
      <c r="K15" s="49">
        <f>IF(E15&gt;0, VLOOKUP(E15, Kategorie!$A$2:$I$121, 7,FALSE), 0)</f>
        <v>0</v>
      </c>
      <c r="L15" s="49">
        <f>IF(E15&gt;0, VLOOKUP(E15, Kategorie!$A$2:$I$121, 8,FALSE), 0)</f>
        <v>0</v>
      </c>
      <c r="M15" s="49">
        <f>IF(E15&gt;0, VLOOKUP(E15, Kategorie!$A$2:$I$121, 9,FALSE), 0)</f>
        <v>0</v>
      </c>
      <c r="N15" s="59"/>
      <c r="O15" s="50"/>
      <c r="P15" s="37">
        <f t="shared" si="0"/>
        <v>0</v>
      </c>
      <c r="Q15" s="56">
        <f>IF($E15&lt;21, $P15*Preise!$E$5, IF($BR$3=1, $P15*Preise!$E$3, Preise!$E$4))</f>
        <v>0</v>
      </c>
      <c r="R15" s="57"/>
      <c r="S15" s="49">
        <f t="shared" si="6"/>
        <v>0</v>
      </c>
      <c r="T15" s="58">
        <f>$P15*R15*Preise!$E$6</f>
        <v>0</v>
      </c>
      <c r="U15" s="38">
        <f>$P15*R15*Preise!$F$6</f>
        <v>0</v>
      </c>
      <c r="V15" s="57"/>
      <c r="W15" s="49">
        <f t="shared" si="1"/>
        <v>0</v>
      </c>
      <c r="X15" s="58">
        <f>IF($E15&lt;21, $P15*V15*Preise!$E$9, $P15*V15*Preise!$E$8)</f>
        <v>0</v>
      </c>
      <c r="Y15" s="38">
        <f>$P15*V15*Preise!$F$8</f>
        <v>0</v>
      </c>
      <c r="Z15" s="57"/>
      <c r="AA15" s="49">
        <f t="shared" si="7"/>
        <v>0</v>
      </c>
      <c r="AB15" s="59"/>
      <c r="AC15" s="49">
        <f>P15*Z15*AB15</f>
        <v>0</v>
      </c>
      <c r="AD15" s="58">
        <f>IF($E15&lt;21, $P15*Z15*Preise!$E$12, $P15*Z15*Preise!$E$11)</f>
        <v>0</v>
      </c>
      <c r="AE15" s="49">
        <f>$P15*Z15*Preise!$F$11</f>
        <v>0</v>
      </c>
      <c r="AF15" s="37">
        <f t="shared" si="15"/>
        <v>0</v>
      </c>
      <c r="AG15" s="58">
        <f>IF($E15&lt;21, $P15*AF15*Preise!$E$14, $P15*AF15*Preise!$E$13)</f>
        <v>0</v>
      </c>
      <c r="AH15" s="38">
        <f>$P15*AF15*Preise!$F$13</f>
        <v>0</v>
      </c>
      <c r="AI15" s="57"/>
      <c r="AJ15" s="49">
        <f t="shared" si="8"/>
        <v>0</v>
      </c>
      <c r="AK15" s="58">
        <f>IF($E15&lt;21, $P15*AI15*Preise!$E$16, $P15*AI15*Preise!$E$15)</f>
        <v>0</v>
      </c>
      <c r="AL15" s="38">
        <f>$P15*AI15*Preise!$F$15</f>
        <v>0</v>
      </c>
      <c r="AM15" s="57"/>
      <c r="AN15" s="49">
        <f t="shared" ref="AN15:AN46" si="16">$P15*AM15*AI15</f>
        <v>0</v>
      </c>
      <c r="AO15" s="58">
        <f>IF($E15&lt;21, $P15*AM15*AI15*Preise!$E$18, $P15*AM15*AI15*Preise!$E$17)</f>
        <v>0</v>
      </c>
      <c r="AP15" s="38">
        <f>$P15*AM15*AI15*Preise!$F$17</f>
        <v>0</v>
      </c>
      <c r="AQ15" s="57"/>
      <c r="AR15" s="49">
        <f t="shared" si="9"/>
        <v>0</v>
      </c>
      <c r="AS15" s="58">
        <f>IF($E15&lt;21, $P15*AQ15*AR15*Preise!$E$20, $P15*AQ15*AR15*Preise!$E$19)</f>
        <v>0</v>
      </c>
      <c r="AT15" s="38">
        <f>($G15+$H15+$I15) * $P15*AQ15*Preise!$F$19</f>
        <v>0</v>
      </c>
      <c r="AU15" s="57"/>
      <c r="AV15" s="49">
        <f t="shared" si="10"/>
        <v>0</v>
      </c>
      <c r="AW15" s="58">
        <f>IF($E15&lt;21, $P15*AU15*AV15*Preise!$E$22, $P15*AU15*AV15*Preise!$E$21)</f>
        <v>0</v>
      </c>
      <c r="AX15" s="49">
        <f>($K15+$L15+$M15) * $P15*AU15*Preise!$F$21</f>
        <v>0</v>
      </c>
      <c r="AY15" s="57"/>
      <c r="AZ15" s="49">
        <f t="shared" si="11"/>
        <v>0</v>
      </c>
      <c r="BA15" s="58">
        <f>IF($E15&lt;21, $P15*AY15*Preise!$E$24, $P15*AY15*Preise!$E$23)</f>
        <v>0</v>
      </c>
      <c r="BB15" s="38">
        <f>$P15*AY15*Preise!$F$23</f>
        <v>0</v>
      </c>
      <c r="BC15" s="57"/>
      <c r="BD15" s="49">
        <f t="shared" si="12"/>
        <v>0</v>
      </c>
      <c r="BE15" s="58">
        <f>IF($E15&lt;21, $P15*BC15*AY15*Preise!$E$26, $P15*BC15*AY15*Preise!$E$25)</f>
        <v>0</v>
      </c>
      <c r="BF15" s="38">
        <f>$P15*BC15*AY15*Preise!$F$25</f>
        <v>0</v>
      </c>
      <c r="BG15" s="11">
        <f t="shared" si="2"/>
        <v>0</v>
      </c>
      <c r="BH15" s="60">
        <f t="shared" si="3"/>
        <v>0</v>
      </c>
      <c r="BI15" s="38">
        <f t="shared" si="4"/>
        <v>0</v>
      </c>
      <c r="BJ15" s="37">
        <f t="shared" si="13"/>
        <v>0</v>
      </c>
      <c r="BK15" s="38" t="str">
        <f t="shared" si="14"/>
        <v>0:00</v>
      </c>
      <c r="BM15" s="125"/>
      <c r="BN15" s="137"/>
      <c r="BO15" s="126"/>
      <c r="BQ15" s="125"/>
      <c r="BR15" s="137"/>
      <c r="BS15" s="126"/>
      <c r="BT15" s="139"/>
    </row>
    <row r="16" spans="1:72" x14ac:dyDescent="0.25">
      <c r="A16" s="46"/>
      <c r="B16" s="47"/>
      <c r="C16" s="48"/>
      <c r="D16" s="49">
        <f t="shared" si="5"/>
        <v>0</v>
      </c>
      <c r="E16" s="49">
        <f>IF(LEN(C16)&gt;4, Preise!$C$1-D16, 0)</f>
        <v>0</v>
      </c>
      <c r="F16" s="49" t="str">
        <f>IF(E16&gt;0, VLOOKUP(E16, Kategorie!$A$2:$B$121, 2,FALSE), "---")</f>
        <v>---</v>
      </c>
      <c r="G16" s="49">
        <f>IF(E16&gt;0, VLOOKUP(E16, Kategorie!$A$2:$I$121, 3,FALSE), 0)</f>
        <v>0</v>
      </c>
      <c r="H16" s="49">
        <f>IF(E16&gt;0, VLOOKUP(E16, Kategorie!$A$2:$I$121, 4,FALSE), 0)</f>
        <v>0</v>
      </c>
      <c r="I16" s="49">
        <f>IF(E16&gt;0, VLOOKUP(E16, Kategorie!$A$2:$I$121, 5,FALSE), 0)</f>
        <v>0</v>
      </c>
      <c r="J16" s="49">
        <f>IF(E16&gt;0, VLOOKUP(E16, Kategorie!$A$2:$I$121, 6,FALSE), 0)</f>
        <v>0</v>
      </c>
      <c r="K16" s="49">
        <f>IF(E16&gt;0, VLOOKUP(E16, Kategorie!$A$2:$I$121, 7,FALSE), 0)</f>
        <v>0</v>
      </c>
      <c r="L16" s="49">
        <f>IF(E16&gt;0, VLOOKUP(E16, Kategorie!$A$2:$I$121, 8,FALSE), 0)</f>
        <v>0</v>
      </c>
      <c r="M16" s="49">
        <f>IF(E16&gt;0, VLOOKUP(E16, Kategorie!$A$2:$I$121, 9,FALSE), 0)</f>
        <v>0</v>
      </c>
      <c r="N16" s="59"/>
      <c r="O16" s="50"/>
      <c r="P16" s="37">
        <f t="shared" si="0"/>
        <v>0</v>
      </c>
      <c r="Q16" s="56">
        <f>IF($E16&lt;21, $P16*Preise!$E$5, IF($BR$3=1, $P16*Preise!$E$3, Preise!$E$4))</f>
        <v>0</v>
      </c>
      <c r="R16" s="57"/>
      <c r="S16" s="49">
        <f t="shared" si="6"/>
        <v>0</v>
      </c>
      <c r="T16" s="58">
        <f>$P16*R16*Preise!$E$6</f>
        <v>0</v>
      </c>
      <c r="U16" s="38">
        <f>$P16*R16*Preise!$F$6</f>
        <v>0</v>
      </c>
      <c r="V16" s="57"/>
      <c r="W16" s="49">
        <f t="shared" si="1"/>
        <v>0</v>
      </c>
      <c r="X16" s="58">
        <f>IF($E16&lt;21, $P16*V16*Preise!$E$9, $P16*V16*Preise!$E$8)</f>
        <v>0</v>
      </c>
      <c r="Y16" s="38">
        <f>$P16*V16*Preise!$F$8</f>
        <v>0</v>
      </c>
      <c r="Z16" s="57"/>
      <c r="AA16" s="49">
        <f t="shared" si="7"/>
        <v>0</v>
      </c>
      <c r="AB16" s="59"/>
      <c r="AC16" s="49">
        <f t="shared" ref="AC16:AC46" si="17">P16*Z16*AB16</f>
        <v>0</v>
      </c>
      <c r="AD16" s="58">
        <f>IF($E16&lt;21, $P16*Z16*Preise!$E$12, $P16*Z16*Preise!$E$11)</f>
        <v>0</v>
      </c>
      <c r="AE16" s="49">
        <f>$P16*Z16*Preise!$F$11</f>
        <v>0</v>
      </c>
      <c r="AF16" s="37">
        <f t="shared" si="15"/>
        <v>0</v>
      </c>
      <c r="AG16" s="58">
        <f>IF($E16&lt;21, $P16*AF16*Preise!$E$14, $P16*AF16*Preise!$E$13)</f>
        <v>0</v>
      </c>
      <c r="AH16" s="38">
        <f>$P16*AF16*Preise!$F$13</f>
        <v>0</v>
      </c>
      <c r="AI16" s="57"/>
      <c r="AJ16" s="49">
        <f t="shared" si="8"/>
        <v>0</v>
      </c>
      <c r="AK16" s="58">
        <f>IF($E16&lt;21, $P16*AI16*Preise!$E$16, $P16*AI16*Preise!$E$15)</f>
        <v>0</v>
      </c>
      <c r="AL16" s="38">
        <f>$P16*AI16*Preise!$F$15</f>
        <v>0</v>
      </c>
      <c r="AM16" s="57"/>
      <c r="AN16" s="49">
        <f t="shared" si="16"/>
        <v>0</v>
      </c>
      <c r="AO16" s="58">
        <f>IF($E16&lt;21, $P16*AM16*AI16*Preise!$E$18, $P16*AM16*AI16*Preise!$E$17)</f>
        <v>0</v>
      </c>
      <c r="AP16" s="38">
        <f>$P16*AM16*AI16*Preise!$F$17</f>
        <v>0</v>
      </c>
      <c r="AQ16" s="57"/>
      <c r="AR16" s="49">
        <f t="shared" si="9"/>
        <v>0</v>
      </c>
      <c r="AS16" s="58">
        <f>IF($E16&lt;21, $P16*AQ16*AR16*Preise!$E$20, $P16*AQ16*AR16*Preise!$E$19)</f>
        <v>0</v>
      </c>
      <c r="AT16" s="38">
        <f>($G16+$H16+$I16) * $P16*AQ16*Preise!$F$19</f>
        <v>0</v>
      </c>
      <c r="AU16" s="57"/>
      <c r="AV16" s="49">
        <f t="shared" si="10"/>
        <v>0</v>
      </c>
      <c r="AW16" s="58">
        <f>IF($E16&lt;21, $P16*AU16*AV16*Preise!$E$22, $P16*AU16*AV16*Preise!$E$21)</f>
        <v>0</v>
      </c>
      <c r="AX16" s="49">
        <f>($K16+$L16+$M16) * $P16*AU16*Preise!$F$21</f>
        <v>0</v>
      </c>
      <c r="AY16" s="57"/>
      <c r="AZ16" s="49">
        <f t="shared" si="11"/>
        <v>0</v>
      </c>
      <c r="BA16" s="58">
        <f>IF($E16&lt;21, $P16*AY16*Preise!$E$24, $P16*AY16*Preise!$E$23)</f>
        <v>0</v>
      </c>
      <c r="BB16" s="38">
        <f>$P16*AY16*Preise!$F$23</f>
        <v>0</v>
      </c>
      <c r="BC16" s="57"/>
      <c r="BD16" s="49">
        <f t="shared" si="12"/>
        <v>0</v>
      </c>
      <c r="BE16" s="58">
        <f>IF($E16&lt;21, $P16*BC16*AY16*Preise!$E$26, $P16*BC16*AY16*Preise!$E$25)</f>
        <v>0</v>
      </c>
      <c r="BF16" s="38">
        <f>$P16*BC16*AY16*Preise!$F$25</f>
        <v>0</v>
      </c>
      <c r="BG16" s="11">
        <f t="shared" si="2"/>
        <v>0</v>
      </c>
      <c r="BH16" s="60">
        <f t="shared" si="3"/>
        <v>0</v>
      </c>
      <c r="BI16" s="38">
        <f t="shared" si="4"/>
        <v>0</v>
      </c>
      <c r="BJ16" s="37">
        <f t="shared" si="13"/>
        <v>0</v>
      </c>
      <c r="BK16" s="38" t="str">
        <f t="shared" si="14"/>
        <v>0:00</v>
      </c>
      <c r="BM16" s="125"/>
      <c r="BN16" s="137"/>
      <c r="BO16" s="126"/>
      <c r="BQ16" s="125"/>
      <c r="BR16" s="137"/>
      <c r="BS16" s="126"/>
      <c r="BT16" s="139"/>
    </row>
    <row r="17" spans="1:72" x14ac:dyDescent="0.25">
      <c r="A17" s="46"/>
      <c r="B17" s="47"/>
      <c r="C17" s="48"/>
      <c r="D17" s="49">
        <f t="shared" si="5"/>
        <v>0</v>
      </c>
      <c r="E17" s="49">
        <f>IF(LEN(C17)&gt;4, Preise!$C$1-D17, 0)</f>
        <v>0</v>
      </c>
      <c r="F17" s="49" t="str">
        <f>IF(E17&gt;0, VLOOKUP(E17, Kategorie!$A$2:$B$121, 2,FALSE), "---")</f>
        <v>---</v>
      </c>
      <c r="G17" s="49">
        <f>IF(E17&gt;0, VLOOKUP(E17, Kategorie!$A$2:$I$121, 3,FALSE), 0)</f>
        <v>0</v>
      </c>
      <c r="H17" s="49">
        <f>IF(E17&gt;0, VLOOKUP(E17, Kategorie!$A$2:$I$121, 4,FALSE), 0)</f>
        <v>0</v>
      </c>
      <c r="I17" s="49">
        <f>IF(E17&gt;0, VLOOKUP(E17, Kategorie!$A$2:$I$121, 5,FALSE), 0)</f>
        <v>0</v>
      </c>
      <c r="J17" s="49">
        <f>IF(E17&gt;0, VLOOKUP(E17, Kategorie!$A$2:$I$121, 6,FALSE), 0)</f>
        <v>0</v>
      </c>
      <c r="K17" s="49">
        <f>IF(E17&gt;0, VLOOKUP(E17, Kategorie!$A$2:$I$121, 7,FALSE), 0)</f>
        <v>0</v>
      </c>
      <c r="L17" s="49">
        <f>IF(E17&gt;0, VLOOKUP(E17, Kategorie!$A$2:$I$121, 8,FALSE), 0)</f>
        <v>0</v>
      </c>
      <c r="M17" s="49">
        <f>IF(E17&gt;0, VLOOKUP(E17, Kategorie!$A$2:$I$121, 9,FALSE), 0)</f>
        <v>0</v>
      </c>
      <c r="N17" s="59"/>
      <c r="O17" s="50"/>
      <c r="P17" s="37">
        <f t="shared" si="0"/>
        <v>0</v>
      </c>
      <c r="Q17" s="56">
        <f>IF($E17&lt;21, $P17*Preise!$E$5, IF($BR$3=1, $P17*Preise!$E$3, Preise!$E$4))</f>
        <v>0</v>
      </c>
      <c r="R17" s="57"/>
      <c r="S17" s="49">
        <f t="shared" si="6"/>
        <v>0</v>
      </c>
      <c r="T17" s="58">
        <f>$P17*R17*Preise!$E$6</f>
        <v>0</v>
      </c>
      <c r="U17" s="38">
        <f>$P17*R17*Preise!$F$6</f>
        <v>0</v>
      </c>
      <c r="V17" s="57"/>
      <c r="W17" s="49">
        <f t="shared" si="1"/>
        <v>0</v>
      </c>
      <c r="X17" s="58">
        <f>IF($E17&lt;21, $P17*V17*Preise!$E$9, $P17*V17*Preise!$E$8)</f>
        <v>0</v>
      </c>
      <c r="Y17" s="38">
        <f>$P17*V17*Preise!$F$8</f>
        <v>0</v>
      </c>
      <c r="Z17" s="57"/>
      <c r="AA17" s="49">
        <f t="shared" si="7"/>
        <v>0</v>
      </c>
      <c r="AB17" s="59"/>
      <c r="AC17" s="49">
        <f t="shared" si="17"/>
        <v>0</v>
      </c>
      <c r="AD17" s="58">
        <f>IF($E17&lt;21, $P17*Z17*Preise!$E$12, $P17*Z17*Preise!$E$11)</f>
        <v>0</v>
      </c>
      <c r="AE17" s="49">
        <f>$P17*Z17*Preise!$F$11</f>
        <v>0</v>
      </c>
      <c r="AF17" s="37">
        <f t="shared" si="15"/>
        <v>0</v>
      </c>
      <c r="AG17" s="58">
        <f>IF($E17&lt;21, $P17*AF17*Preise!$E$14, $P17*AF17*Preise!$E$13)</f>
        <v>0</v>
      </c>
      <c r="AH17" s="38">
        <f>$P17*AF17*Preise!$F$13</f>
        <v>0</v>
      </c>
      <c r="AI17" s="57"/>
      <c r="AJ17" s="49">
        <f t="shared" si="8"/>
        <v>0</v>
      </c>
      <c r="AK17" s="58">
        <f>IF($E17&lt;21, $P17*AI17*Preise!$E$16, $P17*AI17*Preise!$E$15)</f>
        <v>0</v>
      </c>
      <c r="AL17" s="38">
        <f>$P17*AI17*Preise!$F$15</f>
        <v>0</v>
      </c>
      <c r="AM17" s="57"/>
      <c r="AN17" s="49">
        <f t="shared" si="16"/>
        <v>0</v>
      </c>
      <c r="AO17" s="58">
        <f>IF($E17&lt;21, $P17*AM17*AI17*Preise!$E$18, $P17*AM17*AI17*Preise!$E$17)</f>
        <v>0</v>
      </c>
      <c r="AP17" s="38">
        <f>$P17*AM17*AI17*Preise!$F$17</f>
        <v>0</v>
      </c>
      <c r="AQ17" s="57"/>
      <c r="AR17" s="49">
        <f t="shared" si="9"/>
        <v>0</v>
      </c>
      <c r="AS17" s="58">
        <f>IF($E17&lt;21, $P17*AQ17*AR17*Preise!$E$20, $P17*AQ17*AR17*Preise!$E$19)</f>
        <v>0</v>
      </c>
      <c r="AT17" s="38">
        <f>($G17+$H17+$I17) * $P17*AQ17*Preise!$F$19</f>
        <v>0</v>
      </c>
      <c r="AU17" s="57"/>
      <c r="AV17" s="49">
        <f t="shared" si="10"/>
        <v>0</v>
      </c>
      <c r="AW17" s="58">
        <f>IF($E17&lt;21, $P17*AU17*AV17*Preise!$E$22, $P17*AU17*AV17*Preise!$E$21)</f>
        <v>0</v>
      </c>
      <c r="AX17" s="49">
        <f>($K17+$L17+$M17) * $P17*AU17*Preise!$F$21</f>
        <v>0</v>
      </c>
      <c r="AY17" s="57"/>
      <c r="AZ17" s="49">
        <f t="shared" si="11"/>
        <v>0</v>
      </c>
      <c r="BA17" s="58">
        <f>IF($E17&lt;21, $P17*AY17*Preise!$E$24, $P17*AY17*Preise!$E$23)</f>
        <v>0</v>
      </c>
      <c r="BB17" s="38">
        <f>$P17*AY17*Preise!$F$23</f>
        <v>0</v>
      </c>
      <c r="BC17" s="57"/>
      <c r="BD17" s="49">
        <f t="shared" si="12"/>
        <v>0</v>
      </c>
      <c r="BE17" s="58">
        <f>IF($E17&lt;21, $P17*BC17*AY17*Preise!$E$26, $P17*BC17*AY17*Preise!$E$25)</f>
        <v>0</v>
      </c>
      <c r="BF17" s="38">
        <f>$P17*BC17*AY17*Preise!$F$25</f>
        <v>0</v>
      </c>
      <c r="BG17" s="11">
        <f t="shared" si="2"/>
        <v>0</v>
      </c>
      <c r="BH17" s="60">
        <f t="shared" si="3"/>
        <v>0</v>
      </c>
      <c r="BI17" s="38">
        <f t="shared" si="4"/>
        <v>0</v>
      </c>
      <c r="BJ17" s="37">
        <f t="shared" si="13"/>
        <v>0</v>
      </c>
      <c r="BK17" s="38" t="str">
        <f t="shared" si="14"/>
        <v>0:00</v>
      </c>
      <c r="BM17" s="125"/>
      <c r="BN17" s="137"/>
      <c r="BO17" s="126"/>
      <c r="BQ17" s="125"/>
      <c r="BR17" s="137"/>
      <c r="BS17" s="126"/>
      <c r="BT17" s="139"/>
    </row>
    <row r="18" spans="1:72" x14ac:dyDescent="0.25">
      <c r="A18" s="46"/>
      <c r="B18" s="47"/>
      <c r="C18" s="48"/>
      <c r="D18" s="49">
        <f t="shared" si="5"/>
        <v>0</v>
      </c>
      <c r="E18" s="49">
        <f>IF(LEN(C18)&gt;4, Preise!$C$1-D18, 0)</f>
        <v>0</v>
      </c>
      <c r="F18" s="49" t="str">
        <f>IF(E18&gt;0, VLOOKUP(E18, Kategorie!$A$2:$B$121, 2,FALSE), "---")</f>
        <v>---</v>
      </c>
      <c r="G18" s="49">
        <f>IF(E18&gt;0, VLOOKUP(E18, Kategorie!$A$2:$I$121, 3,FALSE), 0)</f>
        <v>0</v>
      </c>
      <c r="H18" s="49">
        <f>IF(E18&gt;0, VLOOKUP(E18, Kategorie!$A$2:$I$121, 4,FALSE), 0)</f>
        <v>0</v>
      </c>
      <c r="I18" s="49">
        <f>IF(E18&gt;0, VLOOKUP(E18, Kategorie!$A$2:$I$121, 5,FALSE), 0)</f>
        <v>0</v>
      </c>
      <c r="J18" s="49">
        <f>IF(E18&gt;0, VLOOKUP(E18, Kategorie!$A$2:$I$121, 6,FALSE), 0)</f>
        <v>0</v>
      </c>
      <c r="K18" s="49">
        <f>IF(E18&gt;0, VLOOKUP(E18, Kategorie!$A$2:$I$121, 7,FALSE), 0)</f>
        <v>0</v>
      </c>
      <c r="L18" s="49">
        <f>IF(E18&gt;0, VLOOKUP(E18, Kategorie!$A$2:$I$121, 8,FALSE), 0)</f>
        <v>0</v>
      </c>
      <c r="M18" s="49">
        <f>IF(E18&gt;0, VLOOKUP(E18, Kategorie!$A$2:$I$121, 9,FALSE), 0)</f>
        <v>0</v>
      </c>
      <c r="N18" s="59"/>
      <c r="O18" s="50"/>
      <c r="P18" s="37">
        <f t="shared" si="0"/>
        <v>0</v>
      </c>
      <c r="Q18" s="56">
        <f>IF($E18&lt;21, $P18*Preise!$E$5, IF($BR$3=1, $P18*Preise!$E$3, Preise!$E$4))</f>
        <v>0</v>
      </c>
      <c r="R18" s="57"/>
      <c r="S18" s="49">
        <f t="shared" si="6"/>
        <v>0</v>
      </c>
      <c r="T18" s="58">
        <f>$P18*R18*Preise!$E$6</f>
        <v>0</v>
      </c>
      <c r="U18" s="38">
        <f>$P18*R18*Preise!$F$6</f>
        <v>0</v>
      </c>
      <c r="V18" s="57"/>
      <c r="W18" s="49">
        <f t="shared" si="1"/>
        <v>0</v>
      </c>
      <c r="X18" s="58">
        <f>IF($E18&lt;21, $P18*V18*Preise!$E$9, $P18*V18*Preise!$E$8)</f>
        <v>0</v>
      </c>
      <c r="Y18" s="38">
        <f>$P18*V18*Preise!$F$8</f>
        <v>0</v>
      </c>
      <c r="Z18" s="57"/>
      <c r="AA18" s="49">
        <f t="shared" si="7"/>
        <v>0</v>
      </c>
      <c r="AB18" s="59"/>
      <c r="AC18" s="49">
        <f t="shared" si="17"/>
        <v>0</v>
      </c>
      <c r="AD18" s="58">
        <f>IF($E18&lt;21, $P18*Z18*Preise!$E$12, $P18*Z18*Preise!$E$11)</f>
        <v>0</v>
      </c>
      <c r="AE18" s="49">
        <f>$P18*Z18*Preise!$F$11</f>
        <v>0</v>
      </c>
      <c r="AF18" s="37">
        <f t="shared" si="15"/>
        <v>0</v>
      </c>
      <c r="AG18" s="58">
        <f>IF($E18&lt;21, $P18*AF18*Preise!$E$14, $P18*AF18*Preise!$E$13)</f>
        <v>0</v>
      </c>
      <c r="AH18" s="38">
        <f>$P18*AF18*Preise!$F$13</f>
        <v>0</v>
      </c>
      <c r="AI18" s="57"/>
      <c r="AJ18" s="49">
        <f t="shared" si="8"/>
        <v>0</v>
      </c>
      <c r="AK18" s="58">
        <f>IF($E18&lt;21, $P18*AI18*Preise!$E$16, $P18*AI18*Preise!$E$15)</f>
        <v>0</v>
      </c>
      <c r="AL18" s="38">
        <f>$P18*AI18*Preise!$F$15</f>
        <v>0</v>
      </c>
      <c r="AM18" s="57"/>
      <c r="AN18" s="49">
        <f t="shared" si="16"/>
        <v>0</v>
      </c>
      <c r="AO18" s="58">
        <f>IF($E18&lt;21, $P18*AM18*AI18*Preise!$E$18, $P18*AM18*AI18*Preise!$E$17)</f>
        <v>0</v>
      </c>
      <c r="AP18" s="38">
        <f>$P18*AM18*AI18*Preise!$F$17</f>
        <v>0</v>
      </c>
      <c r="AQ18" s="57"/>
      <c r="AR18" s="49">
        <f t="shared" si="9"/>
        <v>0</v>
      </c>
      <c r="AS18" s="58">
        <f>IF($E18&lt;21, $P18*AQ18*AR18*Preise!$E$20, $P18*AQ18*AR18*Preise!$E$19)</f>
        <v>0</v>
      </c>
      <c r="AT18" s="38">
        <f>($G18+$H18+$I18) * $P18*AQ18*Preise!$F$19</f>
        <v>0</v>
      </c>
      <c r="AU18" s="57"/>
      <c r="AV18" s="49">
        <f t="shared" si="10"/>
        <v>0</v>
      </c>
      <c r="AW18" s="58">
        <f>IF($E18&lt;21, $P18*AU18*AV18*Preise!$E$22, $P18*AU18*AV18*Preise!$E$21)</f>
        <v>0</v>
      </c>
      <c r="AX18" s="49">
        <f>($K18+$L18+$M18) * $P18*AU18*Preise!$F$21</f>
        <v>0</v>
      </c>
      <c r="AY18" s="57"/>
      <c r="AZ18" s="49">
        <f t="shared" si="11"/>
        <v>0</v>
      </c>
      <c r="BA18" s="58">
        <f>IF($E18&lt;21, $P18*AY18*Preise!$E$24, $P18*AY18*Preise!$E$23)</f>
        <v>0</v>
      </c>
      <c r="BB18" s="38">
        <f>$P18*AY18*Preise!$F$23</f>
        <v>0</v>
      </c>
      <c r="BC18" s="57"/>
      <c r="BD18" s="49">
        <f t="shared" si="12"/>
        <v>0</v>
      </c>
      <c r="BE18" s="58">
        <f>IF($E18&lt;21, $P18*BC18*AY18*Preise!$E$26, $P18*BC18*AY18*Preise!$E$25)</f>
        <v>0</v>
      </c>
      <c r="BF18" s="38">
        <f>$P18*BC18*AY18*Preise!$F$25</f>
        <v>0</v>
      </c>
      <c r="BG18" s="11">
        <f t="shared" si="2"/>
        <v>0</v>
      </c>
      <c r="BH18" s="60">
        <f t="shared" si="3"/>
        <v>0</v>
      </c>
      <c r="BI18" s="38">
        <f t="shared" si="4"/>
        <v>0</v>
      </c>
      <c r="BJ18" s="37">
        <f t="shared" si="13"/>
        <v>0</v>
      </c>
      <c r="BK18" s="38" t="str">
        <f t="shared" si="14"/>
        <v>0:00</v>
      </c>
      <c r="BM18" s="125"/>
      <c r="BN18" s="137"/>
      <c r="BO18" s="126"/>
      <c r="BQ18" s="125"/>
      <c r="BR18" s="137"/>
      <c r="BS18" s="126"/>
      <c r="BT18" s="139"/>
    </row>
    <row r="19" spans="1:72" x14ac:dyDescent="0.25">
      <c r="A19" s="46"/>
      <c r="B19" s="47"/>
      <c r="C19" s="48"/>
      <c r="D19" s="49">
        <f t="shared" si="5"/>
        <v>0</v>
      </c>
      <c r="E19" s="49">
        <f>IF(LEN(C19)&gt;4, Preise!$C$1-D19, 0)</f>
        <v>0</v>
      </c>
      <c r="F19" s="49" t="str">
        <f>IF(E19&gt;0, VLOOKUP(E19, Kategorie!$A$2:$B$121, 2,FALSE), "---")</f>
        <v>---</v>
      </c>
      <c r="G19" s="49">
        <f>IF(E19&gt;0, VLOOKUP(E19, Kategorie!$A$2:$I$121, 3,FALSE), 0)</f>
        <v>0</v>
      </c>
      <c r="H19" s="49">
        <f>IF(E19&gt;0, VLOOKUP(E19, Kategorie!$A$2:$I$121, 4,FALSE), 0)</f>
        <v>0</v>
      </c>
      <c r="I19" s="49">
        <f>IF(E19&gt;0, VLOOKUP(E19, Kategorie!$A$2:$I$121, 5,FALSE), 0)</f>
        <v>0</v>
      </c>
      <c r="J19" s="49">
        <f>IF(E19&gt;0, VLOOKUP(E19, Kategorie!$A$2:$I$121, 6,FALSE), 0)</f>
        <v>0</v>
      </c>
      <c r="K19" s="49">
        <f>IF(E19&gt;0, VLOOKUP(E19, Kategorie!$A$2:$I$121, 7,FALSE), 0)</f>
        <v>0</v>
      </c>
      <c r="L19" s="49">
        <f>IF(E19&gt;0, VLOOKUP(E19, Kategorie!$A$2:$I$121, 8,FALSE), 0)</f>
        <v>0</v>
      </c>
      <c r="M19" s="49">
        <f>IF(E19&gt;0, VLOOKUP(E19, Kategorie!$A$2:$I$121, 9,FALSE), 0)</f>
        <v>0</v>
      </c>
      <c r="N19" s="59"/>
      <c r="O19" s="50"/>
      <c r="P19" s="37">
        <f t="shared" si="0"/>
        <v>0</v>
      </c>
      <c r="Q19" s="56">
        <f>IF($E19&lt;21, $P19*Preise!$E$5, IF($BR$3=1, $P19*Preise!$E$3, Preise!$E$4))</f>
        <v>0</v>
      </c>
      <c r="R19" s="57"/>
      <c r="S19" s="49">
        <f t="shared" si="6"/>
        <v>0</v>
      </c>
      <c r="T19" s="58">
        <f>$P19*R19*Preise!$E$6</f>
        <v>0</v>
      </c>
      <c r="U19" s="38">
        <f>$P19*R19*Preise!$F$6</f>
        <v>0</v>
      </c>
      <c r="V19" s="57"/>
      <c r="W19" s="49">
        <f t="shared" si="1"/>
        <v>0</v>
      </c>
      <c r="X19" s="58">
        <f>IF($E19&lt;21, $P19*V19*Preise!$E$9, $P19*V19*Preise!$E$8)</f>
        <v>0</v>
      </c>
      <c r="Y19" s="38">
        <f>$P19*V19*Preise!$F$8</f>
        <v>0</v>
      </c>
      <c r="Z19" s="57"/>
      <c r="AA19" s="49">
        <f t="shared" si="7"/>
        <v>0</v>
      </c>
      <c r="AB19" s="59"/>
      <c r="AC19" s="49">
        <f t="shared" si="17"/>
        <v>0</v>
      </c>
      <c r="AD19" s="58">
        <f>IF($E19&lt;21, $P19*Z19*Preise!$E$12, $P19*Z19*Preise!$E$11)</f>
        <v>0</v>
      </c>
      <c r="AE19" s="49">
        <f>$P19*Z19*Preise!$F$11</f>
        <v>0</v>
      </c>
      <c r="AF19" s="37">
        <f t="shared" si="15"/>
        <v>0</v>
      </c>
      <c r="AG19" s="58">
        <f>IF($E19&lt;21, $P19*AF19*Preise!$E$14, $P19*AF19*Preise!$E$13)</f>
        <v>0</v>
      </c>
      <c r="AH19" s="38">
        <f>$P19*AF19*Preise!$F$13</f>
        <v>0</v>
      </c>
      <c r="AI19" s="57"/>
      <c r="AJ19" s="49">
        <f t="shared" si="8"/>
        <v>0</v>
      </c>
      <c r="AK19" s="58">
        <f>IF($E19&lt;21, $P19*AI19*Preise!$E$16, $P19*AI19*Preise!$E$15)</f>
        <v>0</v>
      </c>
      <c r="AL19" s="38">
        <f>$P19*AI19*Preise!$F$15</f>
        <v>0</v>
      </c>
      <c r="AM19" s="57"/>
      <c r="AN19" s="49">
        <f t="shared" si="16"/>
        <v>0</v>
      </c>
      <c r="AO19" s="58">
        <f>IF($E19&lt;21, $P19*AM19*AI19*Preise!$E$18, $P19*AM19*AI19*Preise!$E$17)</f>
        <v>0</v>
      </c>
      <c r="AP19" s="38">
        <f>$P19*AM19*AI19*Preise!$F$17</f>
        <v>0</v>
      </c>
      <c r="AQ19" s="57"/>
      <c r="AR19" s="49">
        <f t="shared" si="9"/>
        <v>0</v>
      </c>
      <c r="AS19" s="58">
        <f>IF($E19&lt;21, $P19*AQ19*AR19*Preise!$E$20, $P19*AQ19*AR19*Preise!$E$19)</f>
        <v>0</v>
      </c>
      <c r="AT19" s="38">
        <f>($G19+$H19+$I19) * $P19*AQ19*Preise!$F$19</f>
        <v>0</v>
      </c>
      <c r="AU19" s="57"/>
      <c r="AV19" s="49">
        <f t="shared" si="10"/>
        <v>0</v>
      </c>
      <c r="AW19" s="58">
        <f>IF($E19&lt;21, $P19*AU19*AV19*Preise!$E$22, $P19*AU19*AV19*Preise!$E$21)</f>
        <v>0</v>
      </c>
      <c r="AX19" s="49">
        <f>($K19+$L19+$M19) * $P19*AU19*Preise!$F$21</f>
        <v>0</v>
      </c>
      <c r="AY19" s="57"/>
      <c r="AZ19" s="49">
        <f t="shared" si="11"/>
        <v>0</v>
      </c>
      <c r="BA19" s="58">
        <f>IF($E19&lt;21, $P19*AY19*Preise!$E$24, $P19*AY19*Preise!$E$23)</f>
        <v>0</v>
      </c>
      <c r="BB19" s="38">
        <f>$P19*AY19*Preise!$F$23</f>
        <v>0</v>
      </c>
      <c r="BC19" s="57"/>
      <c r="BD19" s="49">
        <f t="shared" si="12"/>
        <v>0</v>
      </c>
      <c r="BE19" s="58">
        <f>IF($E19&lt;21, $P19*BC19*AY19*Preise!$E$26, $P19*BC19*AY19*Preise!$E$25)</f>
        <v>0</v>
      </c>
      <c r="BF19" s="38">
        <f>$P19*BC19*AY19*Preise!$F$25</f>
        <v>0</v>
      </c>
      <c r="BG19" s="11">
        <f t="shared" si="2"/>
        <v>0</v>
      </c>
      <c r="BH19" s="60">
        <f t="shared" si="3"/>
        <v>0</v>
      </c>
      <c r="BI19" s="38">
        <f t="shared" si="4"/>
        <v>0</v>
      </c>
      <c r="BJ19" s="37">
        <f t="shared" si="13"/>
        <v>0</v>
      </c>
      <c r="BK19" s="38" t="str">
        <f t="shared" si="14"/>
        <v>0:00</v>
      </c>
      <c r="BM19" s="125"/>
      <c r="BN19" s="137"/>
      <c r="BO19" s="126"/>
      <c r="BQ19" s="125"/>
      <c r="BR19" s="137"/>
      <c r="BS19" s="126"/>
      <c r="BT19" s="139"/>
    </row>
    <row r="20" spans="1:72" x14ac:dyDescent="0.25">
      <c r="A20" s="46"/>
      <c r="B20" s="47"/>
      <c r="C20" s="48"/>
      <c r="D20" s="49">
        <f t="shared" ref="D20:D24" si="18">IF(LEN(C20)&gt;=5, YEAR(C20), 0)</f>
        <v>0</v>
      </c>
      <c r="E20" s="49">
        <f>IF(LEN(C20)&gt;4, Preise!$C$1-D20, 0)</f>
        <v>0</v>
      </c>
      <c r="F20" s="49" t="str">
        <f>IF(E20&gt;0, VLOOKUP(E20, Kategorie!$A$2:$B$121, 2,FALSE), "---")</f>
        <v>---</v>
      </c>
      <c r="G20" s="49">
        <f>IF(E20&gt;0, VLOOKUP(E20, Kategorie!$A$2:$I$121, 3,FALSE), 0)</f>
        <v>0</v>
      </c>
      <c r="H20" s="49">
        <f>IF(E20&gt;0, VLOOKUP(E20, Kategorie!$A$2:$I$121, 4,FALSE), 0)</f>
        <v>0</v>
      </c>
      <c r="I20" s="49">
        <f>IF(E20&gt;0, VLOOKUP(E20, Kategorie!$A$2:$I$121, 5,FALSE), 0)</f>
        <v>0</v>
      </c>
      <c r="J20" s="49">
        <f>IF(E20&gt;0, VLOOKUP(E20, Kategorie!$A$2:$I$121, 6,FALSE), 0)</f>
        <v>0</v>
      </c>
      <c r="K20" s="49">
        <f>IF(E20&gt;0, VLOOKUP(E20, Kategorie!$A$2:$I$121, 7,FALSE), 0)</f>
        <v>0</v>
      </c>
      <c r="L20" s="49">
        <f>IF(E20&gt;0, VLOOKUP(E20, Kategorie!$A$2:$I$121, 8,FALSE), 0)</f>
        <v>0</v>
      </c>
      <c r="M20" s="49">
        <f>IF(E20&gt;0, VLOOKUP(E20, Kategorie!$A$2:$I$121, 9,FALSE), 0)</f>
        <v>0</v>
      </c>
      <c r="N20" s="59"/>
      <c r="O20" s="50"/>
      <c r="P20" s="37">
        <f t="shared" ref="P20:P24" si="19">IF(AND(LEN(B20)&gt;0, D20&gt;0), 1, 0)</f>
        <v>0</v>
      </c>
      <c r="Q20" s="56">
        <f>IF($E20&lt;21, $P20*Preise!$E$5, IF($BR$3=1, $P20*Preise!$E$3, Preise!$E$4))</f>
        <v>0</v>
      </c>
      <c r="R20" s="57"/>
      <c r="S20" s="49">
        <f t="shared" ref="S20:S24" si="20">$P20*R20</f>
        <v>0</v>
      </c>
      <c r="T20" s="58">
        <f>$P20*R20*Preise!$E$6</f>
        <v>0</v>
      </c>
      <c r="U20" s="38">
        <f>$P20*R20*Preise!$F$6</f>
        <v>0</v>
      </c>
      <c r="V20" s="57"/>
      <c r="W20" s="49">
        <f t="shared" si="1"/>
        <v>0</v>
      </c>
      <c r="X20" s="58">
        <f>IF($E20&lt;21, $P20*V20*Preise!$E$9, $P20*V20*Preise!$E$8)</f>
        <v>0</v>
      </c>
      <c r="Y20" s="38">
        <f>$P20*V20*Preise!$F$8</f>
        <v>0</v>
      </c>
      <c r="Z20" s="57"/>
      <c r="AA20" s="49">
        <f t="shared" ref="AA20:AA24" si="21">$P20*Z20</f>
        <v>0</v>
      </c>
      <c r="AB20" s="59"/>
      <c r="AC20" s="49">
        <f t="shared" ref="AC20:AC24" si="22">P20*Z20*AB20</f>
        <v>0</v>
      </c>
      <c r="AD20" s="58">
        <f>IF($E20&lt;21, $P20*Z20*Preise!$E$12, $P20*Z20*Preise!$E$11)</f>
        <v>0</v>
      </c>
      <c r="AE20" s="49">
        <f>$P20*Z20*Preise!$F$11</f>
        <v>0</v>
      </c>
      <c r="AF20" s="37">
        <f t="shared" ref="AF20:AF24" si="23">P20</f>
        <v>0</v>
      </c>
      <c r="AG20" s="58">
        <f>IF($E20&lt;21, $P20*AF20*Preise!$E$14, $P20*AF20*Preise!$E$13)</f>
        <v>0</v>
      </c>
      <c r="AH20" s="38">
        <f>$P20*AF20*Preise!$F$13</f>
        <v>0</v>
      </c>
      <c r="AI20" s="57"/>
      <c r="AJ20" s="49">
        <f t="shared" ref="AJ20:AJ24" si="24">$P20*AI20</f>
        <v>0</v>
      </c>
      <c r="AK20" s="58">
        <f>IF($E20&lt;21, $P20*AI20*Preise!$E$16, $P20*AI20*Preise!$E$15)</f>
        <v>0</v>
      </c>
      <c r="AL20" s="38">
        <f>$P20*AI20*Preise!$F$15</f>
        <v>0</v>
      </c>
      <c r="AM20" s="57"/>
      <c r="AN20" s="49">
        <f t="shared" ref="AN20:AN24" si="25">$P20*AM20*AI20</f>
        <v>0</v>
      </c>
      <c r="AO20" s="58">
        <f>IF($E20&lt;21, $P20*AM20*AI20*Preise!$E$18, $P20*AM20*AI20*Preise!$E$17)</f>
        <v>0</v>
      </c>
      <c r="AP20" s="38">
        <f>$P20*AM20*AI20*Preise!$F$17</f>
        <v>0</v>
      </c>
      <c r="AQ20" s="57"/>
      <c r="AR20" s="49">
        <f t="shared" ref="AR20:AR24" si="26">$P20*AQ20 * ($G20+$H20+$I20)</f>
        <v>0</v>
      </c>
      <c r="AS20" s="58">
        <f>IF($E20&lt;21, $P20*AQ20*AR20*Preise!$E$20, $P20*AQ20*AR20*Preise!$E$19)</f>
        <v>0</v>
      </c>
      <c r="AT20" s="38">
        <f>($G20+$H20+$I20) * $P20*AQ20*Preise!$F$19</f>
        <v>0</v>
      </c>
      <c r="AU20" s="57"/>
      <c r="AV20" s="49">
        <f t="shared" ref="AV20:AV24" si="27">$P20*AU20 * ($K20+$L20+$M20)</f>
        <v>0</v>
      </c>
      <c r="AW20" s="58">
        <f>IF($E20&lt;21, $P20*AU20*AV20*Preise!$E$22, $P20*AU20*AV20*Preise!$E$21)</f>
        <v>0</v>
      </c>
      <c r="AX20" s="49">
        <f>($K20+$L20+$M20) * $P20*AU20*Preise!$F$21</f>
        <v>0</v>
      </c>
      <c r="AY20" s="57"/>
      <c r="AZ20" s="49">
        <f t="shared" ref="AZ20:AZ24" si="28">$P20*AY20</f>
        <v>0</v>
      </c>
      <c r="BA20" s="58">
        <f>IF($E20&lt;21, $P20*AY20*Preise!$E$24, $P20*AY20*Preise!$E$23)</f>
        <v>0</v>
      </c>
      <c r="BB20" s="38">
        <f>$P20*AY20*Preise!$F$23</f>
        <v>0</v>
      </c>
      <c r="BC20" s="57"/>
      <c r="BD20" s="49">
        <f t="shared" ref="BD20:BD24" si="29">$P20*BC20*AY20</f>
        <v>0</v>
      </c>
      <c r="BE20" s="58">
        <f>IF($E20&lt;21, $P20*BC20*AY20*Preise!$E$26, $P20*BC20*AY20*Preise!$E$25)</f>
        <v>0</v>
      </c>
      <c r="BF20" s="38">
        <f>$P20*BC20*AY20*Preise!$F$25</f>
        <v>0</v>
      </c>
      <c r="BG20" s="11">
        <f t="shared" ref="BG20:BG24" si="30">IF((V20+Z20+AF20+AI20+AY20)=5, 1,0)</f>
        <v>0</v>
      </c>
      <c r="BH20" s="60">
        <f t="shared" ref="BH20:BH24" si="31">Q20+T20+X20+AD20+AG20+AK20+AO20+AS20+AW20+BA20+BE20</f>
        <v>0</v>
      </c>
      <c r="BI20" s="38">
        <f t="shared" ref="BI20:BI24" si="32">U20+Y20+AE20+AH20+AL20+AP20+AT20+AX20+BB20+BF20</f>
        <v>0</v>
      </c>
      <c r="BJ20" s="37">
        <f t="shared" ref="BJ20:BJ24" si="33">ROUNDUP(BI20/10, 0)</f>
        <v>0</v>
      </c>
      <c r="BK20" s="38" t="str">
        <f t="shared" ref="BK20:BK24" si="34">IF( ((BJ20/4 - INT(BJ20/4)) * 60)&lt;10, INT(BJ20/4) &amp; ":0" &amp; (BJ20/4 - INT(BJ20/4)) * 60, INT(BJ20/4) &amp; ":" &amp; (BJ20/4 - INT(BJ20/4)) * 60)</f>
        <v>0:00</v>
      </c>
      <c r="BM20" s="125"/>
      <c r="BN20" s="137"/>
      <c r="BO20" s="126"/>
      <c r="BQ20" s="125"/>
      <c r="BR20" s="137"/>
      <c r="BS20" s="126"/>
      <c r="BT20" s="139"/>
    </row>
    <row r="21" spans="1:72" x14ac:dyDescent="0.25">
      <c r="A21" s="46"/>
      <c r="B21" s="47"/>
      <c r="C21" s="48"/>
      <c r="D21" s="49">
        <f t="shared" si="18"/>
        <v>0</v>
      </c>
      <c r="E21" s="49">
        <f>IF(LEN(C21)&gt;4, Preise!$C$1-D21, 0)</f>
        <v>0</v>
      </c>
      <c r="F21" s="49" t="str">
        <f>IF(E21&gt;0, VLOOKUP(E21, Kategorie!$A$2:$B$121, 2,FALSE), "---")</f>
        <v>---</v>
      </c>
      <c r="G21" s="49">
        <f>IF(E21&gt;0, VLOOKUP(E21, Kategorie!$A$2:$I$121, 3,FALSE), 0)</f>
        <v>0</v>
      </c>
      <c r="H21" s="49">
        <f>IF(E21&gt;0, VLOOKUP(E21, Kategorie!$A$2:$I$121, 4,FALSE), 0)</f>
        <v>0</v>
      </c>
      <c r="I21" s="49">
        <f>IF(E21&gt;0, VLOOKUP(E21, Kategorie!$A$2:$I$121, 5,FALSE), 0)</f>
        <v>0</v>
      </c>
      <c r="J21" s="49">
        <f>IF(E21&gt;0, VLOOKUP(E21, Kategorie!$A$2:$I$121, 6,FALSE), 0)</f>
        <v>0</v>
      </c>
      <c r="K21" s="49">
        <f>IF(E21&gt;0, VLOOKUP(E21, Kategorie!$A$2:$I$121, 7,FALSE), 0)</f>
        <v>0</v>
      </c>
      <c r="L21" s="49">
        <f>IF(E21&gt;0, VLOOKUP(E21, Kategorie!$A$2:$I$121, 8,FALSE), 0)</f>
        <v>0</v>
      </c>
      <c r="M21" s="49">
        <f>IF(E21&gt;0, VLOOKUP(E21, Kategorie!$A$2:$I$121, 9,FALSE), 0)</f>
        <v>0</v>
      </c>
      <c r="N21" s="59"/>
      <c r="O21" s="50"/>
      <c r="P21" s="37">
        <f t="shared" si="19"/>
        <v>0</v>
      </c>
      <c r="Q21" s="56">
        <f>IF($E21&lt;21, $P21*Preise!$E$5, IF($BR$3=1, $P21*Preise!$E$3, Preise!$E$4))</f>
        <v>0</v>
      </c>
      <c r="R21" s="57"/>
      <c r="S21" s="49">
        <f t="shared" si="20"/>
        <v>0</v>
      </c>
      <c r="T21" s="58">
        <f>$P21*R21*Preise!$E$6</f>
        <v>0</v>
      </c>
      <c r="U21" s="38">
        <f>$P21*R21*Preise!$F$6</f>
        <v>0</v>
      </c>
      <c r="V21" s="57"/>
      <c r="W21" s="49">
        <f t="shared" si="1"/>
        <v>0</v>
      </c>
      <c r="X21" s="58">
        <f>IF($E21&lt;21, $P21*V21*Preise!$E$9, $P21*V21*Preise!$E$8)</f>
        <v>0</v>
      </c>
      <c r="Y21" s="38">
        <f>$P21*V21*Preise!$F$8</f>
        <v>0</v>
      </c>
      <c r="Z21" s="57"/>
      <c r="AA21" s="49">
        <f t="shared" si="21"/>
        <v>0</v>
      </c>
      <c r="AB21" s="59"/>
      <c r="AC21" s="49">
        <f t="shared" si="22"/>
        <v>0</v>
      </c>
      <c r="AD21" s="58">
        <f>IF($E21&lt;21, $P21*Z21*Preise!$E$12, $P21*Z21*Preise!$E$11)</f>
        <v>0</v>
      </c>
      <c r="AE21" s="49">
        <f>$P21*Z21*Preise!$F$11</f>
        <v>0</v>
      </c>
      <c r="AF21" s="37">
        <f t="shared" si="23"/>
        <v>0</v>
      </c>
      <c r="AG21" s="58">
        <f>IF($E21&lt;21, $P21*AF21*Preise!$E$14, $P21*AF21*Preise!$E$13)</f>
        <v>0</v>
      </c>
      <c r="AH21" s="38">
        <f>$P21*AF21*Preise!$F$13</f>
        <v>0</v>
      </c>
      <c r="AI21" s="57"/>
      <c r="AJ21" s="49">
        <f t="shared" si="24"/>
        <v>0</v>
      </c>
      <c r="AK21" s="58">
        <f>IF($E21&lt;21, $P21*AI21*Preise!$E$16, $P21*AI21*Preise!$E$15)</f>
        <v>0</v>
      </c>
      <c r="AL21" s="38">
        <f>$P21*AI21*Preise!$F$15</f>
        <v>0</v>
      </c>
      <c r="AM21" s="57"/>
      <c r="AN21" s="49">
        <f t="shared" si="25"/>
        <v>0</v>
      </c>
      <c r="AO21" s="58">
        <f>IF($E21&lt;21, $P21*AM21*AI21*Preise!$E$18, $P21*AM21*AI21*Preise!$E$17)</f>
        <v>0</v>
      </c>
      <c r="AP21" s="38">
        <f>$P21*AM21*AI21*Preise!$F$17</f>
        <v>0</v>
      </c>
      <c r="AQ21" s="57"/>
      <c r="AR21" s="49">
        <f t="shared" si="26"/>
        <v>0</v>
      </c>
      <c r="AS21" s="58">
        <f>IF($E21&lt;21, $P21*AQ21*AR21*Preise!$E$20, $P21*AQ21*AR21*Preise!$E$19)</f>
        <v>0</v>
      </c>
      <c r="AT21" s="38">
        <f>($G21+$H21+$I21) * $P21*AQ21*Preise!$F$19</f>
        <v>0</v>
      </c>
      <c r="AU21" s="57"/>
      <c r="AV21" s="49">
        <f t="shared" si="27"/>
        <v>0</v>
      </c>
      <c r="AW21" s="58">
        <f>IF($E21&lt;21, $P21*AU21*AV21*Preise!$E$22, $P21*AU21*AV21*Preise!$E$21)</f>
        <v>0</v>
      </c>
      <c r="AX21" s="49">
        <f>($K21+$L21+$M21) * $P21*AU21*Preise!$F$21</f>
        <v>0</v>
      </c>
      <c r="AY21" s="57"/>
      <c r="AZ21" s="49">
        <f t="shared" si="28"/>
        <v>0</v>
      </c>
      <c r="BA21" s="58">
        <f>IF($E21&lt;21, $P21*AY21*Preise!$E$24, $P21*AY21*Preise!$E$23)</f>
        <v>0</v>
      </c>
      <c r="BB21" s="38">
        <f>$P21*AY21*Preise!$F$23</f>
        <v>0</v>
      </c>
      <c r="BC21" s="57"/>
      <c r="BD21" s="49">
        <f t="shared" si="29"/>
        <v>0</v>
      </c>
      <c r="BE21" s="58">
        <f>IF($E21&lt;21, $P21*BC21*AY21*Preise!$E$26, $P21*BC21*AY21*Preise!$E$25)</f>
        <v>0</v>
      </c>
      <c r="BF21" s="38">
        <f>$P21*BC21*AY21*Preise!$F$25</f>
        <v>0</v>
      </c>
      <c r="BG21" s="11">
        <f t="shared" si="30"/>
        <v>0</v>
      </c>
      <c r="BH21" s="60">
        <f t="shared" si="31"/>
        <v>0</v>
      </c>
      <c r="BI21" s="38">
        <f t="shared" si="32"/>
        <v>0</v>
      </c>
      <c r="BJ21" s="37">
        <f t="shared" si="33"/>
        <v>0</v>
      </c>
      <c r="BK21" s="38" t="str">
        <f t="shared" si="34"/>
        <v>0:00</v>
      </c>
      <c r="BM21" s="125"/>
      <c r="BN21" s="137"/>
      <c r="BO21" s="126"/>
      <c r="BQ21" s="125"/>
      <c r="BR21" s="137"/>
      <c r="BS21" s="126"/>
      <c r="BT21" s="139"/>
    </row>
    <row r="22" spans="1:72" x14ac:dyDescent="0.25">
      <c r="A22" s="46"/>
      <c r="B22" s="47"/>
      <c r="C22" s="48"/>
      <c r="D22" s="49">
        <f t="shared" si="18"/>
        <v>0</v>
      </c>
      <c r="E22" s="49">
        <f>IF(LEN(C22)&gt;4, Preise!$C$1-D22, 0)</f>
        <v>0</v>
      </c>
      <c r="F22" s="49" t="str">
        <f>IF(E22&gt;0, VLOOKUP(E22, Kategorie!$A$2:$B$121, 2,FALSE), "---")</f>
        <v>---</v>
      </c>
      <c r="G22" s="49">
        <f>IF(E22&gt;0, VLOOKUP(E22, Kategorie!$A$2:$I$121, 3,FALSE), 0)</f>
        <v>0</v>
      </c>
      <c r="H22" s="49">
        <f>IF(E22&gt;0, VLOOKUP(E22, Kategorie!$A$2:$I$121, 4,FALSE), 0)</f>
        <v>0</v>
      </c>
      <c r="I22" s="49">
        <f>IF(E22&gt;0, VLOOKUP(E22, Kategorie!$A$2:$I$121, 5,FALSE), 0)</f>
        <v>0</v>
      </c>
      <c r="J22" s="49">
        <f>IF(E22&gt;0, VLOOKUP(E22, Kategorie!$A$2:$I$121, 6,FALSE), 0)</f>
        <v>0</v>
      </c>
      <c r="K22" s="49">
        <f>IF(E22&gt;0, VLOOKUP(E22, Kategorie!$A$2:$I$121, 7,FALSE), 0)</f>
        <v>0</v>
      </c>
      <c r="L22" s="49">
        <f>IF(E22&gt;0, VLOOKUP(E22, Kategorie!$A$2:$I$121, 8,FALSE), 0)</f>
        <v>0</v>
      </c>
      <c r="M22" s="49">
        <f>IF(E22&gt;0, VLOOKUP(E22, Kategorie!$A$2:$I$121, 9,FALSE), 0)</f>
        <v>0</v>
      </c>
      <c r="N22" s="59"/>
      <c r="O22" s="50"/>
      <c r="P22" s="37">
        <f t="shared" si="19"/>
        <v>0</v>
      </c>
      <c r="Q22" s="56">
        <f>IF($E22&lt;21, $P22*Preise!$E$5, IF($BR$3=1, $P22*Preise!$E$3, Preise!$E$4))</f>
        <v>0</v>
      </c>
      <c r="R22" s="57"/>
      <c r="S22" s="49">
        <f t="shared" si="20"/>
        <v>0</v>
      </c>
      <c r="T22" s="58">
        <f>$P22*R22*Preise!$E$6</f>
        <v>0</v>
      </c>
      <c r="U22" s="38">
        <f>$P22*R22*Preise!$F$6</f>
        <v>0</v>
      </c>
      <c r="V22" s="57"/>
      <c r="W22" s="49">
        <f t="shared" si="1"/>
        <v>0</v>
      </c>
      <c r="X22" s="58">
        <f>IF($E22&lt;21, $P22*V22*Preise!$E$9, $P22*V22*Preise!$E$8)</f>
        <v>0</v>
      </c>
      <c r="Y22" s="38">
        <f>$P22*V22*Preise!$F$8</f>
        <v>0</v>
      </c>
      <c r="Z22" s="57"/>
      <c r="AA22" s="49">
        <f t="shared" si="21"/>
        <v>0</v>
      </c>
      <c r="AB22" s="59"/>
      <c r="AC22" s="49">
        <f t="shared" si="22"/>
        <v>0</v>
      </c>
      <c r="AD22" s="58">
        <f>IF($E22&lt;21, $P22*Z22*Preise!$E$12, $P22*Z22*Preise!$E$11)</f>
        <v>0</v>
      </c>
      <c r="AE22" s="49">
        <f>$P22*Z22*Preise!$F$11</f>
        <v>0</v>
      </c>
      <c r="AF22" s="37">
        <f t="shared" si="23"/>
        <v>0</v>
      </c>
      <c r="AG22" s="58">
        <f>IF($E22&lt;21, $P22*AF22*Preise!$E$14, $P22*AF22*Preise!$E$13)</f>
        <v>0</v>
      </c>
      <c r="AH22" s="38">
        <f>$P22*AF22*Preise!$F$13</f>
        <v>0</v>
      </c>
      <c r="AI22" s="57"/>
      <c r="AJ22" s="49">
        <f t="shared" si="24"/>
        <v>0</v>
      </c>
      <c r="AK22" s="58">
        <f>IF($E22&lt;21, $P22*AI22*Preise!$E$16, $P22*AI22*Preise!$E$15)</f>
        <v>0</v>
      </c>
      <c r="AL22" s="38">
        <f>$P22*AI22*Preise!$F$15</f>
        <v>0</v>
      </c>
      <c r="AM22" s="57"/>
      <c r="AN22" s="49">
        <f t="shared" si="25"/>
        <v>0</v>
      </c>
      <c r="AO22" s="58">
        <f>IF($E22&lt;21, $P22*AM22*AI22*Preise!$E$18, $P22*AM22*AI22*Preise!$E$17)</f>
        <v>0</v>
      </c>
      <c r="AP22" s="38">
        <f>$P22*AM22*AI22*Preise!$F$17</f>
        <v>0</v>
      </c>
      <c r="AQ22" s="57"/>
      <c r="AR22" s="49">
        <f t="shared" si="26"/>
        <v>0</v>
      </c>
      <c r="AS22" s="58">
        <f>IF($E22&lt;21, $P22*AQ22*AR22*Preise!$E$20, $P22*AQ22*AR22*Preise!$E$19)</f>
        <v>0</v>
      </c>
      <c r="AT22" s="38">
        <f>($G22+$H22+$I22) * $P22*AQ22*Preise!$F$19</f>
        <v>0</v>
      </c>
      <c r="AU22" s="57"/>
      <c r="AV22" s="49">
        <f t="shared" si="27"/>
        <v>0</v>
      </c>
      <c r="AW22" s="58">
        <f>IF($E22&lt;21, $P22*AU22*AV22*Preise!$E$22, $P22*AU22*AV22*Preise!$E$21)</f>
        <v>0</v>
      </c>
      <c r="AX22" s="49">
        <f>($K22+$L22+$M22) * $P22*AU22*Preise!$F$21</f>
        <v>0</v>
      </c>
      <c r="AY22" s="57"/>
      <c r="AZ22" s="49">
        <f t="shared" si="28"/>
        <v>0</v>
      </c>
      <c r="BA22" s="58">
        <f>IF($E22&lt;21, $P22*AY22*Preise!$E$24, $P22*AY22*Preise!$E$23)</f>
        <v>0</v>
      </c>
      <c r="BB22" s="38">
        <f>$P22*AY22*Preise!$F$23</f>
        <v>0</v>
      </c>
      <c r="BC22" s="57"/>
      <c r="BD22" s="49">
        <f t="shared" si="29"/>
        <v>0</v>
      </c>
      <c r="BE22" s="58">
        <f>IF($E22&lt;21, $P22*BC22*AY22*Preise!$E$26, $P22*BC22*AY22*Preise!$E$25)</f>
        <v>0</v>
      </c>
      <c r="BF22" s="38">
        <f>$P22*BC22*AY22*Preise!$F$25</f>
        <v>0</v>
      </c>
      <c r="BG22" s="11">
        <f t="shared" si="30"/>
        <v>0</v>
      </c>
      <c r="BH22" s="60">
        <f t="shared" si="31"/>
        <v>0</v>
      </c>
      <c r="BI22" s="38">
        <f t="shared" si="32"/>
        <v>0</v>
      </c>
      <c r="BJ22" s="37">
        <f t="shared" si="33"/>
        <v>0</v>
      </c>
      <c r="BK22" s="38" t="str">
        <f t="shared" si="34"/>
        <v>0:00</v>
      </c>
      <c r="BM22" s="125"/>
      <c r="BN22" s="137"/>
      <c r="BO22" s="126"/>
      <c r="BQ22" s="125"/>
      <c r="BR22" s="137"/>
      <c r="BS22" s="126"/>
      <c r="BT22" s="139"/>
    </row>
    <row r="23" spans="1:72" x14ac:dyDescent="0.25">
      <c r="A23" s="46"/>
      <c r="B23" s="47"/>
      <c r="C23" s="48"/>
      <c r="D23" s="49">
        <f t="shared" si="18"/>
        <v>0</v>
      </c>
      <c r="E23" s="49">
        <f>IF(LEN(C23)&gt;4, Preise!$C$1-D23, 0)</f>
        <v>0</v>
      </c>
      <c r="F23" s="49" t="str">
        <f>IF(E23&gt;0, VLOOKUP(E23, Kategorie!$A$2:$B$121, 2,FALSE), "---")</f>
        <v>---</v>
      </c>
      <c r="G23" s="49">
        <f>IF(E23&gt;0, VLOOKUP(E23, Kategorie!$A$2:$I$121, 3,FALSE), 0)</f>
        <v>0</v>
      </c>
      <c r="H23" s="49">
        <f>IF(E23&gt;0, VLOOKUP(E23, Kategorie!$A$2:$I$121, 4,FALSE), 0)</f>
        <v>0</v>
      </c>
      <c r="I23" s="49">
        <f>IF(E23&gt;0, VLOOKUP(E23, Kategorie!$A$2:$I$121, 5,FALSE), 0)</f>
        <v>0</v>
      </c>
      <c r="J23" s="49">
        <f>IF(E23&gt;0, VLOOKUP(E23, Kategorie!$A$2:$I$121, 6,FALSE), 0)</f>
        <v>0</v>
      </c>
      <c r="K23" s="49">
        <f>IF(E23&gt;0, VLOOKUP(E23, Kategorie!$A$2:$I$121, 7,FALSE), 0)</f>
        <v>0</v>
      </c>
      <c r="L23" s="49">
        <f>IF(E23&gt;0, VLOOKUP(E23, Kategorie!$A$2:$I$121, 8,FALSE), 0)</f>
        <v>0</v>
      </c>
      <c r="M23" s="49">
        <f>IF(E23&gt;0, VLOOKUP(E23, Kategorie!$A$2:$I$121, 9,FALSE), 0)</f>
        <v>0</v>
      </c>
      <c r="N23" s="59"/>
      <c r="O23" s="50"/>
      <c r="P23" s="37">
        <f t="shared" si="19"/>
        <v>0</v>
      </c>
      <c r="Q23" s="56">
        <f>IF($E23&lt;21, $P23*Preise!$E$5, IF($BR$3=1, $P23*Preise!$E$3, Preise!$E$4))</f>
        <v>0</v>
      </c>
      <c r="R23" s="57"/>
      <c r="S23" s="49">
        <f t="shared" si="20"/>
        <v>0</v>
      </c>
      <c r="T23" s="58">
        <f>$P23*R23*Preise!$E$6</f>
        <v>0</v>
      </c>
      <c r="U23" s="38">
        <f>$P23*R23*Preise!$F$6</f>
        <v>0</v>
      </c>
      <c r="V23" s="57"/>
      <c r="W23" s="49">
        <f t="shared" si="1"/>
        <v>0</v>
      </c>
      <c r="X23" s="58">
        <f>IF($E23&lt;21, $P23*V23*Preise!$E$9, $P23*V23*Preise!$E$8)</f>
        <v>0</v>
      </c>
      <c r="Y23" s="38">
        <f>$P23*V23*Preise!$F$8</f>
        <v>0</v>
      </c>
      <c r="Z23" s="57"/>
      <c r="AA23" s="49">
        <f t="shared" si="21"/>
        <v>0</v>
      </c>
      <c r="AB23" s="59"/>
      <c r="AC23" s="49">
        <f t="shared" si="22"/>
        <v>0</v>
      </c>
      <c r="AD23" s="58">
        <f>IF($E23&lt;21, $P23*Z23*Preise!$E$12, $P23*Z23*Preise!$E$11)</f>
        <v>0</v>
      </c>
      <c r="AE23" s="49">
        <f>$P23*Z23*Preise!$F$11</f>
        <v>0</v>
      </c>
      <c r="AF23" s="37">
        <f t="shared" si="23"/>
        <v>0</v>
      </c>
      <c r="AG23" s="58">
        <f>IF($E23&lt;21, $P23*AF23*Preise!$E$14, $P23*AF23*Preise!$E$13)</f>
        <v>0</v>
      </c>
      <c r="AH23" s="38">
        <f>$P23*AF23*Preise!$F$13</f>
        <v>0</v>
      </c>
      <c r="AI23" s="57"/>
      <c r="AJ23" s="49">
        <f t="shared" si="24"/>
        <v>0</v>
      </c>
      <c r="AK23" s="58">
        <f>IF($E23&lt;21, $P23*AI23*Preise!$E$16, $P23*AI23*Preise!$E$15)</f>
        <v>0</v>
      </c>
      <c r="AL23" s="38">
        <f>$P23*AI23*Preise!$F$15</f>
        <v>0</v>
      </c>
      <c r="AM23" s="57"/>
      <c r="AN23" s="49">
        <f t="shared" si="25"/>
        <v>0</v>
      </c>
      <c r="AO23" s="58">
        <f>IF($E23&lt;21, $P23*AM23*AI23*Preise!$E$18, $P23*AM23*AI23*Preise!$E$17)</f>
        <v>0</v>
      </c>
      <c r="AP23" s="38">
        <f>$P23*AM23*AI23*Preise!$F$17</f>
        <v>0</v>
      </c>
      <c r="AQ23" s="57"/>
      <c r="AR23" s="49">
        <f t="shared" si="26"/>
        <v>0</v>
      </c>
      <c r="AS23" s="58">
        <f>IF($E23&lt;21, $P23*AQ23*AR23*Preise!$E$20, $P23*AQ23*AR23*Preise!$E$19)</f>
        <v>0</v>
      </c>
      <c r="AT23" s="38">
        <f>($G23+$H23+$I23) * $P23*AQ23*Preise!$F$19</f>
        <v>0</v>
      </c>
      <c r="AU23" s="57"/>
      <c r="AV23" s="49">
        <f t="shared" si="27"/>
        <v>0</v>
      </c>
      <c r="AW23" s="58">
        <f>IF($E23&lt;21, $P23*AU23*AV23*Preise!$E$22, $P23*AU23*AV23*Preise!$E$21)</f>
        <v>0</v>
      </c>
      <c r="AX23" s="49">
        <f>($K23+$L23+$M23) * $P23*AU23*Preise!$F$21</f>
        <v>0</v>
      </c>
      <c r="AY23" s="57"/>
      <c r="AZ23" s="49">
        <f t="shared" si="28"/>
        <v>0</v>
      </c>
      <c r="BA23" s="58">
        <f>IF($E23&lt;21, $P23*AY23*Preise!$E$24, $P23*AY23*Preise!$E$23)</f>
        <v>0</v>
      </c>
      <c r="BB23" s="38">
        <f>$P23*AY23*Preise!$F$23</f>
        <v>0</v>
      </c>
      <c r="BC23" s="57"/>
      <c r="BD23" s="49">
        <f t="shared" si="29"/>
        <v>0</v>
      </c>
      <c r="BE23" s="58">
        <f>IF($E23&lt;21, $P23*BC23*AY23*Preise!$E$26, $P23*BC23*AY23*Preise!$E$25)</f>
        <v>0</v>
      </c>
      <c r="BF23" s="38">
        <f>$P23*BC23*AY23*Preise!$F$25</f>
        <v>0</v>
      </c>
      <c r="BG23" s="11">
        <f t="shared" si="30"/>
        <v>0</v>
      </c>
      <c r="BH23" s="60">
        <f t="shared" si="31"/>
        <v>0</v>
      </c>
      <c r="BI23" s="38">
        <f t="shared" si="32"/>
        <v>0</v>
      </c>
      <c r="BJ23" s="37">
        <f t="shared" si="33"/>
        <v>0</v>
      </c>
      <c r="BK23" s="38" t="str">
        <f t="shared" si="34"/>
        <v>0:00</v>
      </c>
      <c r="BM23" s="125"/>
      <c r="BN23" s="137"/>
      <c r="BO23" s="126"/>
      <c r="BQ23" s="125"/>
      <c r="BR23" s="137"/>
      <c r="BS23" s="126"/>
      <c r="BT23" s="139"/>
    </row>
    <row r="24" spans="1:72" x14ac:dyDescent="0.25">
      <c r="A24" s="46"/>
      <c r="B24" s="47"/>
      <c r="C24" s="48"/>
      <c r="D24" s="49">
        <f t="shared" si="18"/>
        <v>0</v>
      </c>
      <c r="E24" s="49">
        <f>IF(LEN(C24)&gt;4, Preise!$C$1-D24, 0)</f>
        <v>0</v>
      </c>
      <c r="F24" s="49" t="str">
        <f>IF(E24&gt;0, VLOOKUP(E24, Kategorie!$A$2:$B$121, 2,FALSE), "---")</f>
        <v>---</v>
      </c>
      <c r="G24" s="49">
        <f>IF(E24&gt;0, VLOOKUP(E24, Kategorie!$A$2:$I$121, 3,FALSE), 0)</f>
        <v>0</v>
      </c>
      <c r="H24" s="49">
        <f>IF(E24&gt;0, VLOOKUP(E24, Kategorie!$A$2:$I$121, 4,FALSE), 0)</f>
        <v>0</v>
      </c>
      <c r="I24" s="49">
        <f>IF(E24&gt;0, VLOOKUP(E24, Kategorie!$A$2:$I$121, 5,FALSE), 0)</f>
        <v>0</v>
      </c>
      <c r="J24" s="49">
        <f>IF(E24&gt;0, VLOOKUP(E24, Kategorie!$A$2:$I$121, 6,FALSE), 0)</f>
        <v>0</v>
      </c>
      <c r="K24" s="49">
        <f>IF(E24&gt;0, VLOOKUP(E24, Kategorie!$A$2:$I$121, 7,FALSE), 0)</f>
        <v>0</v>
      </c>
      <c r="L24" s="49">
        <f>IF(E24&gt;0, VLOOKUP(E24, Kategorie!$A$2:$I$121, 8,FALSE), 0)</f>
        <v>0</v>
      </c>
      <c r="M24" s="49">
        <f>IF(E24&gt;0, VLOOKUP(E24, Kategorie!$A$2:$I$121, 9,FALSE), 0)</f>
        <v>0</v>
      </c>
      <c r="N24" s="59"/>
      <c r="O24" s="50"/>
      <c r="P24" s="37">
        <f t="shared" si="19"/>
        <v>0</v>
      </c>
      <c r="Q24" s="56">
        <f>IF($E24&lt;21, $P24*Preise!$E$5, IF($BR$3=1, $P24*Preise!$E$3, Preise!$E$4))</f>
        <v>0</v>
      </c>
      <c r="R24" s="57"/>
      <c r="S24" s="49">
        <f t="shared" si="20"/>
        <v>0</v>
      </c>
      <c r="T24" s="58">
        <f>$P24*R24*Preise!$E$6</f>
        <v>0</v>
      </c>
      <c r="U24" s="38">
        <f>$P24*R24*Preise!$F$6</f>
        <v>0</v>
      </c>
      <c r="V24" s="57"/>
      <c r="W24" s="49">
        <f t="shared" si="1"/>
        <v>0</v>
      </c>
      <c r="X24" s="58">
        <f>IF($E24&lt;21, $P24*V24*Preise!$E$9, $P24*V24*Preise!$E$8)</f>
        <v>0</v>
      </c>
      <c r="Y24" s="38">
        <f>$P24*V24*Preise!$F$8</f>
        <v>0</v>
      </c>
      <c r="Z24" s="57"/>
      <c r="AA24" s="49">
        <f t="shared" si="21"/>
        <v>0</v>
      </c>
      <c r="AB24" s="59"/>
      <c r="AC24" s="49">
        <f t="shared" si="22"/>
        <v>0</v>
      </c>
      <c r="AD24" s="58">
        <f>IF($E24&lt;21, $P24*Z24*Preise!$E$12, $P24*Z24*Preise!$E$11)</f>
        <v>0</v>
      </c>
      <c r="AE24" s="49">
        <f>$P24*Z24*Preise!$F$11</f>
        <v>0</v>
      </c>
      <c r="AF24" s="37">
        <f t="shared" si="23"/>
        <v>0</v>
      </c>
      <c r="AG24" s="58">
        <f>IF($E24&lt;21, $P24*AF24*Preise!$E$14, $P24*AF24*Preise!$E$13)</f>
        <v>0</v>
      </c>
      <c r="AH24" s="38">
        <f>$P24*AF24*Preise!$F$13</f>
        <v>0</v>
      </c>
      <c r="AI24" s="57"/>
      <c r="AJ24" s="49">
        <f t="shared" si="24"/>
        <v>0</v>
      </c>
      <c r="AK24" s="58">
        <f>IF($E24&lt;21, $P24*AI24*Preise!$E$16, $P24*AI24*Preise!$E$15)</f>
        <v>0</v>
      </c>
      <c r="AL24" s="38">
        <f>$P24*AI24*Preise!$F$15</f>
        <v>0</v>
      </c>
      <c r="AM24" s="57"/>
      <c r="AN24" s="49">
        <f t="shared" si="25"/>
        <v>0</v>
      </c>
      <c r="AO24" s="58">
        <f>IF($E24&lt;21, $P24*AM24*AI24*Preise!$E$18, $P24*AM24*AI24*Preise!$E$17)</f>
        <v>0</v>
      </c>
      <c r="AP24" s="38">
        <f>$P24*AM24*AI24*Preise!$F$17</f>
        <v>0</v>
      </c>
      <c r="AQ24" s="57"/>
      <c r="AR24" s="49">
        <f t="shared" si="26"/>
        <v>0</v>
      </c>
      <c r="AS24" s="58">
        <f>IF($E24&lt;21, $P24*AQ24*AR24*Preise!$E$20, $P24*AQ24*AR24*Preise!$E$19)</f>
        <v>0</v>
      </c>
      <c r="AT24" s="38">
        <f>($G24+$H24+$I24) * $P24*AQ24*Preise!$F$19</f>
        <v>0</v>
      </c>
      <c r="AU24" s="57"/>
      <c r="AV24" s="49">
        <f t="shared" si="27"/>
        <v>0</v>
      </c>
      <c r="AW24" s="58">
        <f>IF($E24&lt;21, $P24*AU24*AV24*Preise!$E$22, $P24*AU24*AV24*Preise!$E$21)</f>
        <v>0</v>
      </c>
      <c r="AX24" s="49">
        <f>($K24+$L24+$M24) * $P24*AU24*Preise!$F$21</f>
        <v>0</v>
      </c>
      <c r="AY24" s="57"/>
      <c r="AZ24" s="49">
        <f t="shared" si="28"/>
        <v>0</v>
      </c>
      <c r="BA24" s="58">
        <f>IF($E24&lt;21, $P24*AY24*Preise!$E$24, $P24*AY24*Preise!$E$23)</f>
        <v>0</v>
      </c>
      <c r="BB24" s="38">
        <f>$P24*AY24*Preise!$F$23</f>
        <v>0</v>
      </c>
      <c r="BC24" s="57"/>
      <c r="BD24" s="49">
        <f t="shared" si="29"/>
        <v>0</v>
      </c>
      <c r="BE24" s="58">
        <f>IF($E24&lt;21, $P24*BC24*AY24*Preise!$E$26, $P24*BC24*AY24*Preise!$E$25)</f>
        <v>0</v>
      </c>
      <c r="BF24" s="38">
        <f>$P24*BC24*AY24*Preise!$F$25</f>
        <v>0</v>
      </c>
      <c r="BG24" s="11">
        <f t="shared" si="30"/>
        <v>0</v>
      </c>
      <c r="BH24" s="60">
        <f t="shared" si="31"/>
        <v>0</v>
      </c>
      <c r="BI24" s="38">
        <f t="shared" si="32"/>
        <v>0</v>
      </c>
      <c r="BJ24" s="37">
        <f t="shared" si="33"/>
        <v>0</v>
      </c>
      <c r="BK24" s="38" t="str">
        <f t="shared" si="34"/>
        <v>0:00</v>
      </c>
      <c r="BM24" s="125"/>
      <c r="BN24" s="137"/>
      <c r="BO24" s="126"/>
      <c r="BQ24" s="125"/>
      <c r="BR24" s="137"/>
      <c r="BS24" s="126"/>
      <c r="BT24" s="139"/>
    </row>
    <row r="25" spans="1:72" x14ac:dyDescent="0.25">
      <c r="A25" s="46"/>
      <c r="B25" s="47"/>
      <c r="C25" s="48"/>
      <c r="D25" s="49">
        <f t="shared" si="5"/>
        <v>0</v>
      </c>
      <c r="E25" s="49">
        <f>IF(LEN(C25)&gt;4, Preise!$C$1-D25, 0)</f>
        <v>0</v>
      </c>
      <c r="F25" s="49" t="str">
        <f>IF(E25&gt;0, VLOOKUP(E25, Kategorie!$A$2:$B$121, 2,FALSE), "---")</f>
        <v>---</v>
      </c>
      <c r="G25" s="49">
        <f>IF(E25&gt;0, VLOOKUP(E25, Kategorie!$A$2:$I$121, 3,FALSE), 0)</f>
        <v>0</v>
      </c>
      <c r="H25" s="49">
        <f>IF(E25&gt;0, VLOOKUP(E25, Kategorie!$A$2:$I$121, 4,FALSE), 0)</f>
        <v>0</v>
      </c>
      <c r="I25" s="49">
        <f>IF(E25&gt;0, VLOOKUP(E25, Kategorie!$A$2:$I$121, 5,FALSE), 0)</f>
        <v>0</v>
      </c>
      <c r="J25" s="49">
        <f>IF(E25&gt;0, VLOOKUP(E25, Kategorie!$A$2:$I$121, 6,FALSE), 0)</f>
        <v>0</v>
      </c>
      <c r="K25" s="49">
        <f>IF(E25&gt;0, VLOOKUP(E25, Kategorie!$A$2:$I$121, 7,FALSE), 0)</f>
        <v>0</v>
      </c>
      <c r="L25" s="49">
        <f>IF(E25&gt;0, VLOOKUP(E25, Kategorie!$A$2:$I$121, 8,FALSE), 0)</f>
        <v>0</v>
      </c>
      <c r="M25" s="49">
        <f>IF(E25&gt;0, VLOOKUP(E25, Kategorie!$A$2:$I$121, 9,FALSE), 0)</f>
        <v>0</v>
      </c>
      <c r="N25" s="59"/>
      <c r="O25" s="50"/>
      <c r="P25" s="37">
        <f t="shared" si="0"/>
        <v>0</v>
      </c>
      <c r="Q25" s="56">
        <f>IF($E25&lt;21, $P25*Preise!$E$5, IF($BR$3=1, $P25*Preise!$E$3, Preise!$E$4))</f>
        <v>0</v>
      </c>
      <c r="R25" s="57"/>
      <c r="S25" s="49">
        <f t="shared" si="6"/>
        <v>0</v>
      </c>
      <c r="T25" s="58">
        <f>$P25*R25*Preise!$E$6</f>
        <v>0</v>
      </c>
      <c r="U25" s="38">
        <f>$P25*R25*Preise!$F$6</f>
        <v>0</v>
      </c>
      <c r="V25" s="57"/>
      <c r="W25" s="49">
        <f t="shared" si="1"/>
        <v>0</v>
      </c>
      <c r="X25" s="58">
        <f>IF($E25&lt;21, $P25*V25*Preise!$E$9, $P25*V25*Preise!$E$8)</f>
        <v>0</v>
      </c>
      <c r="Y25" s="38">
        <f>$P25*V25*Preise!$F$8</f>
        <v>0</v>
      </c>
      <c r="Z25" s="57"/>
      <c r="AA25" s="49">
        <f t="shared" si="7"/>
        <v>0</v>
      </c>
      <c r="AB25" s="59"/>
      <c r="AC25" s="49">
        <f t="shared" si="17"/>
        <v>0</v>
      </c>
      <c r="AD25" s="58">
        <f>IF($E25&lt;21, $P25*Z25*Preise!$E$12, $P25*Z25*Preise!$E$11)</f>
        <v>0</v>
      </c>
      <c r="AE25" s="49">
        <f>$P25*Z25*Preise!$F$11</f>
        <v>0</v>
      </c>
      <c r="AF25" s="37">
        <f t="shared" si="15"/>
        <v>0</v>
      </c>
      <c r="AG25" s="58">
        <f>IF($E25&lt;21, $P25*AF25*Preise!$E$14, $P25*AF25*Preise!$E$13)</f>
        <v>0</v>
      </c>
      <c r="AH25" s="38">
        <f>$P25*AF25*Preise!$F$13</f>
        <v>0</v>
      </c>
      <c r="AI25" s="57"/>
      <c r="AJ25" s="49">
        <f t="shared" si="8"/>
        <v>0</v>
      </c>
      <c r="AK25" s="58">
        <f>IF($E25&lt;21, $P25*AI25*Preise!$E$16, $P25*AI25*Preise!$E$15)</f>
        <v>0</v>
      </c>
      <c r="AL25" s="38">
        <f>$P25*AI25*Preise!$F$15</f>
        <v>0</v>
      </c>
      <c r="AM25" s="57"/>
      <c r="AN25" s="49">
        <f t="shared" si="16"/>
        <v>0</v>
      </c>
      <c r="AO25" s="58">
        <f>IF($E25&lt;21, $P25*AM25*AI25*Preise!$E$18, $P25*AM25*AI25*Preise!$E$17)</f>
        <v>0</v>
      </c>
      <c r="AP25" s="38">
        <f>$P25*AM25*AI25*Preise!$F$17</f>
        <v>0</v>
      </c>
      <c r="AQ25" s="57"/>
      <c r="AR25" s="49">
        <f t="shared" si="9"/>
        <v>0</v>
      </c>
      <c r="AS25" s="58">
        <f>IF($E25&lt;21, $P25*AQ25*AR25*Preise!$E$20, $P25*AQ25*AR25*Preise!$E$19)</f>
        <v>0</v>
      </c>
      <c r="AT25" s="38">
        <f>($G25+$H25+$I25) * $P25*AQ25*Preise!$F$19</f>
        <v>0</v>
      </c>
      <c r="AU25" s="57"/>
      <c r="AV25" s="49">
        <f t="shared" si="10"/>
        <v>0</v>
      </c>
      <c r="AW25" s="58">
        <f>IF($E25&lt;21, $P25*AU25*AV25*Preise!$E$22, $P25*AU25*AV25*Preise!$E$21)</f>
        <v>0</v>
      </c>
      <c r="AX25" s="49">
        <f>($K25+$L25+$M25) * $P25*AU25*Preise!$F$21</f>
        <v>0</v>
      </c>
      <c r="AY25" s="57"/>
      <c r="AZ25" s="49">
        <f t="shared" si="11"/>
        <v>0</v>
      </c>
      <c r="BA25" s="58">
        <f>IF($E25&lt;21, $P25*AY25*Preise!$E$24, $P25*AY25*Preise!$E$23)</f>
        <v>0</v>
      </c>
      <c r="BB25" s="38">
        <f>$P25*AY25*Preise!$F$23</f>
        <v>0</v>
      </c>
      <c r="BC25" s="57"/>
      <c r="BD25" s="49">
        <f t="shared" si="12"/>
        <v>0</v>
      </c>
      <c r="BE25" s="58">
        <f>IF($E25&lt;21, $P25*BC25*AY25*Preise!$E$26, $P25*BC25*AY25*Preise!$E$25)</f>
        <v>0</v>
      </c>
      <c r="BF25" s="38">
        <f>$P25*BC25*AY25*Preise!$F$25</f>
        <v>0</v>
      </c>
      <c r="BG25" s="11">
        <f t="shared" si="2"/>
        <v>0</v>
      </c>
      <c r="BH25" s="60">
        <f t="shared" si="3"/>
        <v>0</v>
      </c>
      <c r="BI25" s="38">
        <f t="shared" si="4"/>
        <v>0</v>
      </c>
      <c r="BJ25" s="37">
        <f t="shared" si="13"/>
        <v>0</v>
      </c>
      <c r="BK25" s="38" t="str">
        <f t="shared" si="14"/>
        <v>0:00</v>
      </c>
      <c r="BM25" s="125"/>
      <c r="BN25" s="137"/>
      <c r="BO25" s="126"/>
      <c r="BQ25" s="125"/>
      <c r="BR25" s="137"/>
      <c r="BS25" s="126"/>
      <c r="BT25" s="139"/>
    </row>
    <row r="26" spans="1:72" x14ac:dyDescent="0.25">
      <c r="A26" s="46"/>
      <c r="B26" s="47"/>
      <c r="C26" s="48"/>
      <c r="D26" s="49">
        <f t="shared" si="5"/>
        <v>0</v>
      </c>
      <c r="E26" s="49">
        <f>IF(LEN(C26)&gt;4, Preise!$C$1-D26, 0)</f>
        <v>0</v>
      </c>
      <c r="F26" s="49" t="str">
        <f>IF(E26&gt;0, VLOOKUP(E26, Kategorie!$A$2:$B$121, 2,FALSE), "---")</f>
        <v>---</v>
      </c>
      <c r="G26" s="49">
        <f>IF(E26&gt;0, VLOOKUP(E26, Kategorie!$A$2:$I$121, 3,FALSE), 0)</f>
        <v>0</v>
      </c>
      <c r="H26" s="49">
        <f>IF(E26&gt;0, VLOOKUP(E26, Kategorie!$A$2:$I$121, 4,FALSE), 0)</f>
        <v>0</v>
      </c>
      <c r="I26" s="49">
        <f>IF(E26&gt;0, VLOOKUP(E26, Kategorie!$A$2:$I$121, 5,FALSE), 0)</f>
        <v>0</v>
      </c>
      <c r="J26" s="49">
        <f>IF(E26&gt;0, VLOOKUP(E26, Kategorie!$A$2:$I$121, 6,FALSE), 0)</f>
        <v>0</v>
      </c>
      <c r="K26" s="49">
        <f>IF(E26&gt;0, VLOOKUP(E26, Kategorie!$A$2:$I$121, 7,FALSE), 0)</f>
        <v>0</v>
      </c>
      <c r="L26" s="49">
        <f>IF(E26&gt;0, VLOOKUP(E26, Kategorie!$A$2:$I$121, 8,FALSE), 0)</f>
        <v>0</v>
      </c>
      <c r="M26" s="49">
        <f>IF(E26&gt;0, VLOOKUP(E26, Kategorie!$A$2:$I$121, 9,FALSE), 0)</f>
        <v>0</v>
      </c>
      <c r="N26" s="59"/>
      <c r="O26" s="50"/>
      <c r="P26" s="37">
        <f t="shared" si="0"/>
        <v>0</v>
      </c>
      <c r="Q26" s="56">
        <f>IF($E26&lt;21, $P26*Preise!$E$5, IF($BR$3=1, $P26*Preise!$E$3, Preise!$E$4))</f>
        <v>0</v>
      </c>
      <c r="R26" s="57"/>
      <c r="S26" s="49">
        <f t="shared" si="6"/>
        <v>0</v>
      </c>
      <c r="T26" s="58">
        <f>$P26*R26*Preise!$E$6</f>
        <v>0</v>
      </c>
      <c r="U26" s="38">
        <f>$P26*R26*Preise!$F$6</f>
        <v>0</v>
      </c>
      <c r="V26" s="57"/>
      <c r="W26" s="49">
        <f t="shared" si="1"/>
        <v>0</v>
      </c>
      <c r="X26" s="58">
        <f>IF($E26&lt;21, $P26*V26*Preise!$E$9, $P26*V26*Preise!$E$8)</f>
        <v>0</v>
      </c>
      <c r="Y26" s="38">
        <f>$P26*V26*Preise!$F$8</f>
        <v>0</v>
      </c>
      <c r="Z26" s="57"/>
      <c r="AA26" s="49">
        <f t="shared" si="7"/>
        <v>0</v>
      </c>
      <c r="AB26" s="59"/>
      <c r="AC26" s="49">
        <f t="shared" si="17"/>
        <v>0</v>
      </c>
      <c r="AD26" s="58">
        <f>IF($E26&lt;21, $P26*Z26*Preise!$E$12, $P26*Z26*Preise!$E$11)</f>
        <v>0</v>
      </c>
      <c r="AE26" s="49">
        <f>$P26*Z26*Preise!$F$11</f>
        <v>0</v>
      </c>
      <c r="AF26" s="37">
        <f t="shared" si="15"/>
        <v>0</v>
      </c>
      <c r="AG26" s="58">
        <f>IF($E26&lt;21, $P26*AF26*Preise!$E$14, $P26*AF26*Preise!$E$13)</f>
        <v>0</v>
      </c>
      <c r="AH26" s="38">
        <f>$P26*AF26*Preise!$F$13</f>
        <v>0</v>
      </c>
      <c r="AI26" s="57"/>
      <c r="AJ26" s="49">
        <f t="shared" si="8"/>
        <v>0</v>
      </c>
      <c r="AK26" s="58">
        <f>IF($E26&lt;21, $P26*AI26*Preise!$E$16, $P26*AI26*Preise!$E$15)</f>
        <v>0</v>
      </c>
      <c r="AL26" s="38">
        <f>$P26*AI26*Preise!$F$15</f>
        <v>0</v>
      </c>
      <c r="AM26" s="57"/>
      <c r="AN26" s="49">
        <f t="shared" si="16"/>
        <v>0</v>
      </c>
      <c r="AO26" s="58">
        <f>IF($E26&lt;21, $P26*AM26*AI26*Preise!$E$18, $P26*AM26*AI26*Preise!$E$17)</f>
        <v>0</v>
      </c>
      <c r="AP26" s="38">
        <f>$P26*AM26*AI26*Preise!$F$17</f>
        <v>0</v>
      </c>
      <c r="AQ26" s="57"/>
      <c r="AR26" s="49">
        <f t="shared" si="9"/>
        <v>0</v>
      </c>
      <c r="AS26" s="58">
        <f>IF($E26&lt;21, $P26*AQ26*AR26*Preise!$E$20, $P26*AQ26*AR26*Preise!$E$19)</f>
        <v>0</v>
      </c>
      <c r="AT26" s="38">
        <f>($G26+$H26+$I26) * $P26*AQ26*Preise!$F$19</f>
        <v>0</v>
      </c>
      <c r="AU26" s="57"/>
      <c r="AV26" s="49">
        <f t="shared" si="10"/>
        <v>0</v>
      </c>
      <c r="AW26" s="58">
        <f>IF($E26&lt;21, $P26*AU26*AV26*Preise!$E$22, $P26*AU26*AV26*Preise!$E$21)</f>
        <v>0</v>
      </c>
      <c r="AX26" s="49">
        <f>($K26+$L26+$M26) * $P26*AU26*Preise!$F$21</f>
        <v>0</v>
      </c>
      <c r="AY26" s="57"/>
      <c r="AZ26" s="49">
        <f t="shared" si="11"/>
        <v>0</v>
      </c>
      <c r="BA26" s="58">
        <f>IF($E26&lt;21, $P26*AY26*Preise!$E$24, $P26*AY26*Preise!$E$23)</f>
        <v>0</v>
      </c>
      <c r="BB26" s="38">
        <f>$P26*AY26*Preise!$F$23</f>
        <v>0</v>
      </c>
      <c r="BC26" s="57"/>
      <c r="BD26" s="49">
        <f t="shared" si="12"/>
        <v>0</v>
      </c>
      <c r="BE26" s="58">
        <f>IF($E26&lt;21, $P26*BC26*AY26*Preise!$E$26, $P26*BC26*AY26*Preise!$E$25)</f>
        <v>0</v>
      </c>
      <c r="BF26" s="38">
        <f>$P26*BC26*AY26*Preise!$F$25</f>
        <v>0</v>
      </c>
      <c r="BG26" s="11">
        <f t="shared" si="2"/>
        <v>0</v>
      </c>
      <c r="BH26" s="60">
        <f t="shared" si="3"/>
        <v>0</v>
      </c>
      <c r="BI26" s="38">
        <f t="shared" si="4"/>
        <v>0</v>
      </c>
      <c r="BJ26" s="37">
        <f t="shared" si="13"/>
        <v>0</v>
      </c>
      <c r="BK26" s="38" t="str">
        <f t="shared" si="14"/>
        <v>0:00</v>
      </c>
      <c r="BM26" s="125"/>
      <c r="BN26" s="137"/>
      <c r="BO26" s="126"/>
      <c r="BQ26" s="125"/>
      <c r="BR26" s="137"/>
      <c r="BS26" s="126"/>
      <c r="BT26" s="139"/>
    </row>
    <row r="27" spans="1:72" x14ac:dyDescent="0.25">
      <c r="A27" s="46"/>
      <c r="B27" s="47"/>
      <c r="C27" s="48"/>
      <c r="D27" s="49">
        <f t="shared" si="5"/>
        <v>0</v>
      </c>
      <c r="E27" s="49">
        <f>IF(LEN(C27)&gt;4, Preise!$C$1-D27, 0)</f>
        <v>0</v>
      </c>
      <c r="F27" s="49" t="str">
        <f>IF(E27&gt;0, VLOOKUP(E27, Kategorie!$A$2:$B$121, 2,FALSE), "---")</f>
        <v>---</v>
      </c>
      <c r="G27" s="49">
        <f>IF(E27&gt;0, VLOOKUP(E27, Kategorie!$A$2:$I$121, 3,FALSE), 0)</f>
        <v>0</v>
      </c>
      <c r="H27" s="49">
        <f>IF(E27&gt;0, VLOOKUP(E27, Kategorie!$A$2:$I$121, 4,FALSE), 0)</f>
        <v>0</v>
      </c>
      <c r="I27" s="49">
        <f>IF(E27&gt;0, VLOOKUP(E27, Kategorie!$A$2:$I$121, 5,FALSE), 0)</f>
        <v>0</v>
      </c>
      <c r="J27" s="49">
        <f>IF(E27&gt;0, VLOOKUP(E27, Kategorie!$A$2:$I$121, 6,FALSE), 0)</f>
        <v>0</v>
      </c>
      <c r="K27" s="49">
        <f>IF(E27&gt;0, VLOOKUP(E27, Kategorie!$A$2:$I$121, 7,FALSE), 0)</f>
        <v>0</v>
      </c>
      <c r="L27" s="49">
        <f>IF(E27&gt;0, VLOOKUP(E27, Kategorie!$A$2:$I$121, 8,FALSE), 0)</f>
        <v>0</v>
      </c>
      <c r="M27" s="49">
        <f>IF(E27&gt;0, VLOOKUP(E27, Kategorie!$A$2:$I$121, 9,FALSE), 0)</f>
        <v>0</v>
      </c>
      <c r="N27" s="59"/>
      <c r="O27" s="50"/>
      <c r="P27" s="37">
        <f t="shared" si="0"/>
        <v>0</v>
      </c>
      <c r="Q27" s="56">
        <f>IF($E27&lt;21, $P27*Preise!$E$5, IF($BR$3=1, $P27*Preise!$E$3, Preise!$E$4))</f>
        <v>0</v>
      </c>
      <c r="R27" s="57"/>
      <c r="S27" s="49">
        <f t="shared" si="6"/>
        <v>0</v>
      </c>
      <c r="T27" s="58">
        <f>$P27*R27*Preise!$E$6</f>
        <v>0</v>
      </c>
      <c r="U27" s="38">
        <f>$P27*R27*Preise!$F$6</f>
        <v>0</v>
      </c>
      <c r="V27" s="57"/>
      <c r="W27" s="49">
        <f t="shared" si="1"/>
        <v>0</v>
      </c>
      <c r="X27" s="58">
        <f>IF($E27&lt;21, $P27*V27*Preise!$E$9, $P27*V27*Preise!$E$8)</f>
        <v>0</v>
      </c>
      <c r="Y27" s="38">
        <f>$P27*V27*Preise!$F$8</f>
        <v>0</v>
      </c>
      <c r="Z27" s="57"/>
      <c r="AA27" s="49">
        <f t="shared" si="7"/>
        <v>0</v>
      </c>
      <c r="AB27" s="59"/>
      <c r="AC27" s="49">
        <f t="shared" si="17"/>
        <v>0</v>
      </c>
      <c r="AD27" s="58">
        <f>IF($E27&lt;21, $P27*Z27*Preise!$E$12, $P27*Z27*Preise!$E$11)</f>
        <v>0</v>
      </c>
      <c r="AE27" s="49">
        <f>$P27*Z27*Preise!$F$11</f>
        <v>0</v>
      </c>
      <c r="AF27" s="37">
        <f t="shared" si="15"/>
        <v>0</v>
      </c>
      <c r="AG27" s="58">
        <f>IF($E27&lt;21, $P27*AF27*Preise!$E$14, $P27*AF27*Preise!$E$13)</f>
        <v>0</v>
      </c>
      <c r="AH27" s="38">
        <f>$P27*AF27*Preise!$F$13</f>
        <v>0</v>
      </c>
      <c r="AI27" s="57"/>
      <c r="AJ27" s="49">
        <f t="shared" si="8"/>
        <v>0</v>
      </c>
      <c r="AK27" s="58">
        <f>IF($E27&lt;21, $P27*AI27*Preise!$E$16, $P27*AI27*Preise!$E$15)</f>
        <v>0</v>
      </c>
      <c r="AL27" s="38">
        <f>$P27*AI27*Preise!$F$15</f>
        <v>0</v>
      </c>
      <c r="AM27" s="57"/>
      <c r="AN27" s="49">
        <f t="shared" si="16"/>
        <v>0</v>
      </c>
      <c r="AO27" s="58">
        <f>IF($E27&lt;21, $P27*AM27*AI27*Preise!$E$18, $P27*AM27*AI27*Preise!$E$17)</f>
        <v>0</v>
      </c>
      <c r="AP27" s="38">
        <f>$P27*AM27*AI27*Preise!$F$17</f>
        <v>0</v>
      </c>
      <c r="AQ27" s="57"/>
      <c r="AR27" s="49">
        <f t="shared" si="9"/>
        <v>0</v>
      </c>
      <c r="AS27" s="58">
        <f>IF($E27&lt;21, $P27*AQ27*AR27*Preise!$E$20, $P27*AQ27*AR27*Preise!$E$19)</f>
        <v>0</v>
      </c>
      <c r="AT27" s="38">
        <f>($G27+$H27+$I27) * $P27*AQ27*Preise!$F$19</f>
        <v>0</v>
      </c>
      <c r="AU27" s="57"/>
      <c r="AV27" s="49">
        <f t="shared" si="10"/>
        <v>0</v>
      </c>
      <c r="AW27" s="58">
        <f>IF($E27&lt;21, $P27*AU27*AV27*Preise!$E$22, $P27*AU27*AV27*Preise!$E$21)</f>
        <v>0</v>
      </c>
      <c r="AX27" s="49">
        <f>($K27+$L27+$M27) * $P27*AU27*Preise!$F$21</f>
        <v>0</v>
      </c>
      <c r="AY27" s="57"/>
      <c r="AZ27" s="49">
        <f t="shared" si="11"/>
        <v>0</v>
      </c>
      <c r="BA27" s="58">
        <f>IF($E27&lt;21, $P27*AY27*Preise!$E$24, $P27*AY27*Preise!$E$23)</f>
        <v>0</v>
      </c>
      <c r="BB27" s="38">
        <f>$P27*AY27*Preise!$F$23</f>
        <v>0</v>
      </c>
      <c r="BC27" s="57"/>
      <c r="BD27" s="49">
        <f t="shared" si="12"/>
        <v>0</v>
      </c>
      <c r="BE27" s="58">
        <f>IF($E27&lt;21, $P27*BC27*AY27*Preise!$E$26, $P27*BC27*AY27*Preise!$E$25)</f>
        <v>0</v>
      </c>
      <c r="BF27" s="38">
        <f>$P27*BC27*AY27*Preise!$F$25</f>
        <v>0</v>
      </c>
      <c r="BG27" s="11">
        <f t="shared" si="2"/>
        <v>0</v>
      </c>
      <c r="BH27" s="60">
        <f t="shared" si="3"/>
        <v>0</v>
      </c>
      <c r="BI27" s="38">
        <f t="shared" si="4"/>
        <v>0</v>
      </c>
      <c r="BJ27" s="37">
        <f t="shared" si="13"/>
        <v>0</v>
      </c>
      <c r="BK27" s="38" t="str">
        <f t="shared" si="14"/>
        <v>0:00</v>
      </c>
      <c r="BM27" s="125"/>
      <c r="BN27" s="137"/>
      <c r="BO27" s="126"/>
      <c r="BQ27" s="125"/>
      <c r="BR27" s="137"/>
      <c r="BS27" s="126"/>
      <c r="BT27" s="139"/>
    </row>
    <row r="28" spans="1:72" x14ac:dyDescent="0.25">
      <c r="A28" s="46"/>
      <c r="B28" s="47"/>
      <c r="C28" s="48"/>
      <c r="D28" s="49">
        <f t="shared" si="5"/>
        <v>0</v>
      </c>
      <c r="E28" s="49">
        <f>IF(LEN(C28)&gt;4, Preise!$C$1-D28, 0)</f>
        <v>0</v>
      </c>
      <c r="F28" s="49" t="str">
        <f>IF(E28&gt;0, VLOOKUP(E28, Kategorie!$A$2:$B$121, 2,FALSE), "---")</f>
        <v>---</v>
      </c>
      <c r="G28" s="49">
        <f>IF(E28&gt;0, VLOOKUP(E28, Kategorie!$A$2:$I$121, 3,FALSE), 0)</f>
        <v>0</v>
      </c>
      <c r="H28" s="49">
        <f>IF(E28&gt;0, VLOOKUP(E28, Kategorie!$A$2:$I$121, 4,FALSE), 0)</f>
        <v>0</v>
      </c>
      <c r="I28" s="49">
        <f>IF(E28&gt;0, VLOOKUP(E28, Kategorie!$A$2:$I$121, 5,FALSE), 0)</f>
        <v>0</v>
      </c>
      <c r="J28" s="49">
        <f>IF(E28&gt;0, VLOOKUP(E28, Kategorie!$A$2:$I$121, 6,FALSE), 0)</f>
        <v>0</v>
      </c>
      <c r="K28" s="49">
        <f>IF(E28&gt;0, VLOOKUP(E28, Kategorie!$A$2:$I$121, 7,FALSE), 0)</f>
        <v>0</v>
      </c>
      <c r="L28" s="49">
        <f>IF(E28&gt;0, VLOOKUP(E28, Kategorie!$A$2:$I$121, 8,FALSE), 0)</f>
        <v>0</v>
      </c>
      <c r="M28" s="49">
        <f>IF(E28&gt;0, VLOOKUP(E28, Kategorie!$A$2:$I$121, 9,FALSE), 0)</f>
        <v>0</v>
      </c>
      <c r="N28" s="59"/>
      <c r="O28" s="50"/>
      <c r="P28" s="37">
        <f t="shared" si="0"/>
        <v>0</v>
      </c>
      <c r="Q28" s="56">
        <f>IF($E28&lt;21, $P28*Preise!$E$5, IF($BR$3=1, $P28*Preise!$E$3, Preise!$E$4))</f>
        <v>0</v>
      </c>
      <c r="R28" s="57"/>
      <c r="S28" s="49">
        <f t="shared" si="6"/>
        <v>0</v>
      </c>
      <c r="T28" s="58">
        <f>$P28*R28*Preise!$E$6</f>
        <v>0</v>
      </c>
      <c r="U28" s="38">
        <f>$P28*R28*Preise!$F$6</f>
        <v>0</v>
      </c>
      <c r="V28" s="57"/>
      <c r="W28" s="49">
        <f t="shared" si="1"/>
        <v>0</v>
      </c>
      <c r="X28" s="58">
        <f>IF($E28&lt;21, $P28*V28*Preise!$E$9, $P28*V28*Preise!$E$8)</f>
        <v>0</v>
      </c>
      <c r="Y28" s="38">
        <f>$P28*V28*Preise!$F$8</f>
        <v>0</v>
      </c>
      <c r="Z28" s="57"/>
      <c r="AA28" s="49">
        <f t="shared" si="7"/>
        <v>0</v>
      </c>
      <c r="AB28" s="59"/>
      <c r="AC28" s="49">
        <f t="shared" si="17"/>
        <v>0</v>
      </c>
      <c r="AD28" s="58">
        <f>IF($E28&lt;21, $P28*Z28*Preise!$E$12, $P28*Z28*Preise!$E$11)</f>
        <v>0</v>
      </c>
      <c r="AE28" s="49">
        <f>$P28*Z28*Preise!$F$11</f>
        <v>0</v>
      </c>
      <c r="AF28" s="37">
        <f t="shared" si="15"/>
        <v>0</v>
      </c>
      <c r="AG28" s="58">
        <f>IF($E28&lt;21, $P28*AF28*Preise!$E$14, $P28*AF28*Preise!$E$13)</f>
        <v>0</v>
      </c>
      <c r="AH28" s="38">
        <f>$P28*AF28*Preise!$F$13</f>
        <v>0</v>
      </c>
      <c r="AI28" s="57"/>
      <c r="AJ28" s="49">
        <f t="shared" si="8"/>
        <v>0</v>
      </c>
      <c r="AK28" s="58">
        <f>IF($E28&lt;21, $P28*AI28*Preise!$E$16, $P28*AI28*Preise!$E$15)</f>
        <v>0</v>
      </c>
      <c r="AL28" s="38">
        <f>$P28*AI28*Preise!$F$15</f>
        <v>0</v>
      </c>
      <c r="AM28" s="57"/>
      <c r="AN28" s="49">
        <f t="shared" si="16"/>
        <v>0</v>
      </c>
      <c r="AO28" s="58">
        <f>IF($E28&lt;21, $P28*AM28*AI28*Preise!$E$18, $P28*AM28*AI28*Preise!$E$17)</f>
        <v>0</v>
      </c>
      <c r="AP28" s="38">
        <f>$P28*AM28*AI28*Preise!$F$17</f>
        <v>0</v>
      </c>
      <c r="AQ28" s="57"/>
      <c r="AR28" s="49">
        <f t="shared" si="9"/>
        <v>0</v>
      </c>
      <c r="AS28" s="58">
        <f>IF($E28&lt;21, $P28*AQ28*AR28*Preise!$E$20, $P28*AQ28*AR28*Preise!$E$19)</f>
        <v>0</v>
      </c>
      <c r="AT28" s="38">
        <f>($G28+$H28+$I28) * $P28*AQ28*Preise!$F$19</f>
        <v>0</v>
      </c>
      <c r="AU28" s="57"/>
      <c r="AV28" s="49">
        <f t="shared" si="10"/>
        <v>0</v>
      </c>
      <c r="AW28" s="58">
        <f>IF($E28&lt;21, $P28*AU28*AV28*Preise!$E$22, $P28*AU28*AV28*Preise!$E$21)</f>
        <v>0</v>
      </c>
      <c r="AX28" s="49">
        <f>($K28+$L28+$M28) * $P28*AU28*Preise!$F$21</f>
        <v>0</v>
      </c>
      <c r="AY28" s="57"/>
      <c r="AZ28" s="49">
        <f t="shared" si="11"/>
        <v>0</v>
      </c>
      <c r="BA28" s="58">
        <f>IF($E28&lt;21, $P28*AY28*Preise!$E$24, $P28*AY28*Preise!$E$23)</f>
        <v>0</v>
      </c>
      <c r="BB28" s="38">
        <f>$P28*AY28*Preise!$F$23</f>
        <v>0</v>
      </c>
      <c r="BC28" s="57"/>
      <c r="BD28" s="49">
        <f t="shared" si="12"/>
        <v>0</v>
      </c>
      <c r="BE28" s="58">
        <f>IF($E28&lt;21, $P28*BC28*AY28*Preise!$E$26, $P28*BC28*AY28*Preise!$E$25)</f>
        <v>0</v>
      </c>
      <c r="BF28" s="38">
        <f>$P28*BC28*AY28*Preise!$F$25</f>
        <v>0</v>
      </c>
      <c r="BG28" s="11">
        <f t="shared" si="2"/>
        <v>0</v>
      </c>
      <c r="BH28" s="60">
        <f t="shared" si="3"/>
        <v>0</v>
      </c>
      <c r="BI28" s="38">
        <f t="shared" si="4"/>
        <v>0</v>
      </c>
      <c r="BJ28" s="37">
        <f t="shared" si="13"/>
        <v>0</v>
      </c>
      <c r="BK28" s="38" t="str">
        <f t="shared" si="14"/>
        <v>0:00</v>
      </c>
      <c r="BM28" s="125"/>
      <c r="BN28" s="137"/>
      <c r="BO28" s="126"/>
      <c r="BQ28" s="125"/>
      <c r="BR28" s="137"/>
      <c r="BS28" s="126"/>
      <c r="BT28" s="139"/>
    </row>
    <row r="29" spans="1:72" x14ac:dyDescent="0.25">
      <c r="A29" s="46"/>
      <c r="B29" s="47"/>
      <c r="C29" s="48"/>
      <c r="D29" s="49">
        <f t="shared" si="5"/>
        <v>0</v>
      </c>
      <c r="E29" s="49">
        <f>IF(LEN(C29)&gt;4, Preise!$C$1-D29, 0)</f>
        <v>0</v>
      </c>
      <c r="F29" s="49" t="str">
        <f>IF(E29&gt;0, VLOOKUP(E29, Kategorie!$A$2:$B$121, 2,FALSE), "---")</f>
        <v>---</v>
      </c>
      <c r="G29" s="49">
        <f>IF(E29&gt;0, VLOOKUP(E29, Kategorie!$A$2:$I$121, 3,FALSE), 0)</f>
        <v>0</v>
      </c>
      <c r="H29" s="49">
        <f>IF(E29&gt;0, VLOOKUP(E29, Kategorie!$A$2:$I$121, 4,FALSE), 0)</f>
        <v>0</v>
      </c>
      <c r="I29" s="49">
        <f>IF(E29&gt;0, VLOOKUP(E29, Kategorie!$A$2:$I$121, 5,FALSE), 0)</f>
        <v>0</v>
      </c>
      <c r="J29" s="49">
        <f>IF(E29&gt;0, VLOOKUP(E29, Kategorie!$A$2:$I$121, 6,FALSE), 0)</f>
        <v>0</v>
      </c>
      <c r="K29" s="49">
        <f>IF(E29&gt;0, VLOOKUP(E29, Kategorie!$A$2:$I$121, 7,FALSE), 0)</f>
        <v>0</v>
      </c>
      <c r="L29" s="49">
        <f>IF(E29&gt;0, VLOOKUP(E29, Kategorie!$A$2:$I$121, 8,FALSE), 0)</f>
        <v>0</v>
      </c>
      <c r="M29" s="49">
        <f>IF(E29&gt;0, VLOOKUP(E29, Kategorie!$A$2:$I$121, 9,FALSE), 0)</f>
        <v>0</v>
      </c>
      <c r="N29" s="59"/>
      <c r="O29" s="50"/>
      <c r="P29" s="37">
        <f t="shared" si="0"/>
        <v>0</v>
      </c>
      <c r="Q29" s="56">
        <f>IF($E29&lt;21, $P29*Preise!$E$5, IF($BR$3=1, $P29*Preise!$E$3, Preise!$E$4))</f>
        <v>0</v>
      </c>
      <c r="R29" s="57"/>
      <c r="S29" s="49">
        <f t="shared" si="6"/>
        <v>0</v>
      </c>
      <c r="T29" s="58">
        <f>$P29*R29*Preise!$E$6</f>
        <v>0</v>
      </c>
      <c r="U29" s="38">
        <f>$P29*R29*Preise!$F$6</f>
        <v>0</v>
      </c>
      <c r="V29" s="57"/>
      <c r="W29" s="49">
        <f t="shared" si="1"/>
        <v>0</v>
      </c>
      <c r="X29" s="58">
        <f>IF($E29&lt;21, $P29*V29*Preise!$E$9, $P29*V29*Preise!$E$8)</f>
        <v>0</v>
      </c>
      <c r="Y29" s="38">
        <f>$P29*V29*Preise!$F$8</f>
        <v>0</v>
      </c>
      <c r="Z29" s="57"/>
      <c r="AA29" s="49">
        <f t="shared" si="7"/>
        <v>0</v>
      </c>
      <c r="AB29" s="59"/>
      <c r="AC29" s="49">
        <f t="shared" si="17"/>
        <v>0</v>
      </c>
      <c r="AD29" s="58">
        <f>IF($E29&lt;21, $P29*Z29*Preise!$E$12, $P29*Z29*Preise!$E$11)</f>
        <v>0</v>
      </c>
      <c r="AE29" s="49">
        <f>$P29*Z29*Preise!$F$11</f>
        <v>0</v>
      </c>
      <c r="AF29" s="37">
        <f t="shared" si="15"/>
        <v>0</v>
      </c>
      <c r="AG29" s="58">
        <f>IF($E29&lt;21, $P29*AF29*Preise!$E$14, $P29*AF29*Preise!$E$13)</f>
        <v>0</v>
      </c>
      <c r="AH29" s="38">
        <f>$P29*AF29*Preise!$F$13</f>
        <v>0</v>
      </c>
      <c r="AI29" s="57"/>
      <c r="AJ29" s="49">
        <f t="shared" si="8"/>
        <v>0</v>
      </c>
      <c r="AK29" s="58">
        <f>IF($E29&lt;21, $P29*AI29*Preise!$E$16, $P29*AI29*Preise!$E$15)</f>
        <v>0</v>
      </c>
      <c r="AL29" s="38">
        <f>$P29*AI29*Preise!$F$15</f>
        <v>0</v>
      </c>
      <c r="AM29" s="57"/>
      <c r="AN29" s="49">
        <f t="shared" si="16"/>
        <v>0</v>
      </c>
      <c r="AO29" s="58">
        <f>IF($E29&lt;21, $P29*AM29*AI29*Preise!$E$18, $P29*AM29*AI29*Preise!$E$17)</f>
        <v>0</v>
      </c>
      <c r="AP29" s="38">
        <f>$P29*AM29*AI29*Preise!$F$17</f>
        <v>0</v>
      </c>
      <c r="AQ29" s="57"/>
      <c r="AR29" s="49">
        <f t="shared" si="9"/>
        <v>0</v>
      </c>
      <c r="AS29" s="58">
        <f>IF($E29&lt;21, $P29*AQ29*AR29*Preise!$E$20, $P29*AQ29*AR29*Preise!$E$19)</f>
        <v>0</v>
      </c>
      <c r="AT29" s="38">
        <f>($G29+$H29+$I29) * $P29*AQ29*Preise!$F$19</f>
        <v>0</v>
      </c>
      <c r="AU29" s="57"/>
      <c r="AV29" s="49">
        <f t="shared" si="10"/>
        <v>0</v>
      </c>
      <c r="AW29" s="58">
        <f>IF($E29&lt;21, $P29*AU29*AV29*Preise!$E$22, $P29*AU29*AV29*Preise!$E$21)</f>
        <v>0</v>
      </c>
      <c r="AX29" s="49">
        <f>($K29+$L29+$M29) * $P29*AU29*Preise!$F$21</f>
        <v>0</v>
      </c>
      <c r="AY29" s="57"/>
      <c r="AZ29" s="49">
        <f t="shared" si="11"/>
        <v>0</v>
      </c>
      <c r="BA29" s="58">
        <f>IF($E29&lt;21, $P29*AY29*Preise!$E$24, $P29*AY29*Preise!$E$23)</f>
        <v>0</v>
      </c>
      <c r="BB29" s="38">
        <f>$P29*AY29*Preise!$F$23</f>
        <v>0</v>
      </c>
      <c r="BC29" s="57"/>
      <c r="BD29" s="49">
        <f t="shared" si="12"/>
        <v>0</v>
      </c>
      <c r="BE29" s="58">
        <f>IF($E29&lt;21, $P29*BC29*AY29*Preise!$E$26, $P29*BC29*AY29*Preise!$E$25)</f>
        <v>0</v>
      </c>
      <c r="BF29" s="38">
        <f>$P29*BC29*AY29*Preise!$F$25</f>
        <v>0</v>
      </c>
      <c r="BG29" s="11">
        <f t="shared" si="2"/>
        <v>0</v>
      </c>
      <c r="BH29" s="60">
        <f t="shared" si="3"/>
        <v>0</v>
      </c>
      <c r="BI29" s="38">
        <f t="shared" si="4"/>
        <v>0</v>
      </c>
      <c r="BJ29" s="37">
        <f t="shared" si="13"/>
        <v>0</v>
      </c>
      <c r="BK29" s="38" t="str">
        <f t="shared" si="14"/>
        <v>0:00</v>
      </c>
      <c r="BM29" s="125"/>
      <c r="BN29" s="137"/>
      <c r="BO29" s="126"/>
      <c r="BQ29" s="125"/>
      <c r="BR29" s="137"/>
      <c r="BS29" s="126"/>
      <c r="BT29" s="139"/>
    </row>
    <row r="30" spans="1:72" x14ac:dyDescent="0.25">
      <c r="A30" s="46"/>
      <c r="B30" s="47"/>
      <c r="C30" s="48"/>
      <c r="D30" s="49">
        <f t="shared" si="5"/>
        <v>0</v>
      </c>
      <c r="E30" s="49">
        <f>IF(LEN(C30)&gt;4, Preise!$C$1-D30, 0)</f>
        <v>0</v>
      </c>
      <c r="F30" s="49" t="str">
        <f>IF(E30&gt;0, VLOOKUP(E30, Kategorie!$A$2:$B$121, 2,FALSE), "---")</f>
        <v>---</v>
      </c>
      <c r="G30" s="49">
        <f>IF(E30&gt;0, VLOOKUP(E30, Kategorie!$A$2:$I$121, 3,FALSE), 0)</f>
        <v>0</v>
      </c>
      <c r="H30" s="49">
        <f>IF(E30&gt;0, VLOOKUP(E30, Kategorie!$A$2:$I$121, 4,FALSE), 0)</f>
        <v>0</v>
      </c>
      <c r="I30" s="49">
        <f>IF(E30&gt;0, VLOOKUP(E30, Kategorie!$A$2:$I$121, 5,FALSE), 0)</f>
        <v>0</v>
      </c>
      <c r="J30" s="49">
        <f>IF(E30&gt;0, VLOOKUP(E30, Kategorie!$A$2:$I$121, 6,FALSE), 0)</f>
        <v>0</v>
      </c>
      <c r="K30" s="49">
        <f>IF(E30&gt;0, VLOOKUP(E30, Kategorie!$A$2:$I$121, 7,FALSE), 0)</f>
        <v>0</v>
      </c>
      <c r="L30" s="49">
        <f>IF(E30&gt;0, VLOOKUP(E30, Kategorie!$A$2:$I$121, 8,FALSE), 0)</f>
        <v>0</v>
      </c>
      <c r="M30" s="49">
        <f>IF(E30&gt;0, VLOOKUP(E30, Kategorie!$A$2:$I$121, 9,FALSE), 0)</f>
        <v>0</v>
      </c>
      <c r="N30" s="59"/>
      <c r="O30" s="50"/>
      <c r="P30" s="37">
        <f t="shared" si="0"/>
        <v>0</v>
      </c>
      <c r="Q30" s="56">
        <f>IF($E30&lt;21, $P30*Preise!$E$5, IF($BR$3=1, $P30*Preise!$E$3, Preise!$E$4))</f>
        <v>0</v>
      </c>
      <c r="R30" s="57"/>
      <c r="S30" s="49">
        <f t="shared" si="6"/>
        <v>0</v>
      </c>
      <c r="T30" s="58">
        <f>$P30*R30*Preise!$E$6</f>
        <v>0</v>
      </c>
      <c r="U30" s="38">
        <f>$P30*R30*Preise!$F$6</f>
        <v>0</v>
      </c>
      <c r="V30" s="57"/>
      <c r="W30" s="49">
        <f t="shared" si="1"/>
        <v>0</v>
      </c>
      <c r="X30" s="58">
        <f>IF($E30&lt;21, $P30*V30*Preise!$E$9, $P30*V30*Preise!$E$8)</f>
        <v>0</v>
      </c>
      <c r="Y30" s="38">
        <f>$P30*V30*Preise!$F$8</f>
        <v>0</v>
      </c>
      <c r="Z30" s="57"/>
      <c r="AA30" s="49">
        <f t="shared" si="7"/>
        <v>0</v>
      </c>
      <c r="AB30" s="59"/>
      <c r="AC30" s="49">
        <f t="shared" si="17"/>
        <v>0</v>
      </c>
      <c r="AD30" s="58">
        <f>IF($E30&lt;21, $P30*Z30*Preise!$E$12, $P30*Z30*Preise!$E$11)</f>
        <v>0</v>
      </c>
      <c r="AE30" s="49">
        <f>$P30*Z30*Preise!$F$11</f>
        <v>0</v>
      </c>
      <c r="AF30" s="37">
        <f t="shared" si="15"/>
        <v>0</v>
      </c>
      <c r="AG30" s="58">
        <f>IF($E30&lt;21, $P30*AF30*Preise!$E$14, $P30*AF30*Preise!$E$13)</f>
        <v>0</v>
      </c>
      <c r="AH30" s="38">
        <f>$P30*AF30*Preise!$F$13</f>
        <v>0</v>
      </c>
      <c r="AI30" s="57"/>
      <c r="AJ30" s="49">
        <f t="shared" si="8"/>
        <v>0</v>
      </c>
      <c r="AK30" s="58">
        <f>IF($E30&lt;21, $P30*AI30*Preise!$E$16, $P30*AI30*Preise!$E$15)</f>
        <v>0</v>
      </c>
      <c r="AL30" s="38">
        <f>$P30*AI30*Preise!$F$15</f>
        <v>0</v>
      </c>
      <c r="AM30" s="57"/>
      <c r="AN30" s="49">
        <f t="shared" si="16"/>
        <v>0</v>
      </c>
      <c r="AO30" s="58">
        <f>IF($E30&lt;21, $P30*AM30*AI30*Preise!$E$18, $P30*AM30*AI30*Preise!$E$17)</f>
        <v>0</v>
      </c>
      <c r="AP30" s="38">
        <f>$P30*AM30*AI30*Preise!$F$17</f>
        <v>0</v>
      </c>
      <c r="AQ30" s="57"/>
      <c r="AR30" s="49">
        <f t="shared" si="9"/>
        <v>0</v>
      </c>
      <c r="AS30" s="58">
        <f>IF($E30&lt;21, $P30*AQ30*AR30*Preise!$E$20, $P30*AQ30*AR30*Preise!$E$19)</f>
        <v>0</v>
      </c>
      <c r="AT30" s="38">
        <f>($G30+$H30+$I30) * $P30*AQ30*Preise!$F$19</f>
        <v>0</v>
      </c>
      <c r="AU30" s="57"/>
      <c r="AV30" s="49">
        <f t="shared" si="10"/>
        <v>0</v>
      </c>
      <c r="AW30" s="58">
        <f>IF($E30&lt;21, $P30*AU30*AV30*Preise!$E$22, $P30*AU30*AV30*Preise!$E$21)</f>
        <v>0</v>
      </c>
      <c r="AX30" s="49">
        <f>($K30+$L30+$M30) * $P30*AU30*Preise!$F$21</f>
        <v>0</v>
      </c>
      <c r="AY30" s="57"/>
      <c r="AZ30" s="49">
        <f t="shared" si="11"/>
        <v>0</v>
      </c>
      <c r="BA30" s="58">
        <f>IF($E30&lt;21, $P30*AY30*Preise!$E$24, $P30*AY30*Preise!$E$23)</f>
        <v>0</v>
      </c>
      <c r="BB30" s="38">
        <f>$P30*AY30*Preise!$F$23</f>
        <v>0</v>
      </c>
      <c r="BC30" s="57"/>
      <c r="BD30" s="49">
        <f t="shared" si="12"/>
        <v>0</v>
      </c>
      <c r="BE30" s="58">
        <f>IF($E30&lt;21, $P30*BC30*AY30*Preise!$E$26, $P30*BC30*AY30*Preise!$E$25)</f>
        <v>0</v>
      </c>
      <c r="BF30" s="38">
        <f>$P30*BC30*AY30*Preise!$F$25</f>
        <v>0</v>
      </c>
      <c r="BG30" s="11">
        <f t="shared" si="2"/>
        <v>0</v>
      </c>
      <c r="BH30" s="60">
        <f t="shared" si="3"/>
        <v>0</v>
      </c>
      <c r="BI30" s="38">
        <f t="shared" si="4"/>
        <v>0</v>
      </c>
      <c r="BJ30" s="37">
        <f t="shared" si="13"/>
        <v>0</v>
      </c>
      <c r="BK30" s="38" t="str">
        <f t="shared" si="14"/>
        <v>0:00</v>
      </c>
      <c r="BM30" s="125"/>
      <c r="BN30" s="137"/>
      <c r="BO30" s="126"/>
      <c r="BQ30" s="125"/>
      <c r="BR30" s="137"/>
      <c r="BS30" s="126"/>
      <c r="BT30" s="139"/>
    </row>
    <row r="31" spans="1:72" x14ac:dyDescent="0.25">
      <c r="A31" s="46"/>
      <c r="B31" s="47"/>
      <c r="C31" s="48"/>
      <c r="D31" s="49">
        <f t="shared" si="5"/>
        <v>0</v>
      </c>
      <c r="E31" s="49">
        <f>IF(LEN(C31)&gt;4, Preise!$C$1-D31, 0)</f>
        <v>0</v>
      </c>
      <c r="F31" s="49" t="str">
        <f>IF(E31&gt;0, VLOOKUP(E31, Kategorie!$A$2:$B$121, 2,FALSE), "---")</f>
        <v>---</v>
      </c>
      <c r="G31" s="49">
        <f>IF(E31&gt;0, VLOOKUP(E31, Kategorie!$A$2:$I$121, 3,FALSE), 0)</f>
        <v>0</v>
      </c>
      <c r="H31" s="49">
        <f>IF(E31&gt;0, VLOOKUP(E31, Kategorie!$A$2:$I$121, 4,FALSE), 0)</f>
        <v>0</v>
      </c>
      <c r="I31" s="49">
        <f>IF(E31&gt;0, VLOOKUP(E31, Kategorie!$A$2:$I$121, 5,FALSE), 0)</f>
        <v>0</v>
      </c>
      <c r="J31" s="49">
        <f>IF(E31&gt;0, VLOOKUP(E31, Kategorie!$A$2:$I$121, 6,FALSE), 0)</f>
        <v>0</v>
      </c>
      <c r="K31" s="49">
        <f>IF(E31&gt;0, VLOOKUP(E31, Kategorie!$A$2:$I$121, 7,FALSE), 0)</f>
        <v>0</v>
      </c>
      <c r="L31" s="49">
        <f>IF(E31&gt;0, VLOOKUP(E31, Kategorie!$A$2:$I$121, 8,FALSE), 0)</f>
        <v>0</v>
      </c>
      <c r="M31" s="49">
        <f>IF(E31&gt;0, VLOOKUP(E31, Kategorie!$A$2:$I$121, 9,FALSE), 0)</f>
        <v>0</v>
      </c>
      <c r="N31" s="59"/>
      <c r="O31" s="50"/>
      <c r="P31" s="37">
        <f t="shared" si="0"/>
        <v>0</v>
      </c>
      <c r="Q31" s="56">
        <f>IF($E31&lt;21, $P31*Preise!$E$5, IF($BR$3=1, $P31*Preise!$E$3, Preise!$E$4))</f>
        <v>0</v>
      </c>
      <c r="R31" s="57"/>
      <c r="S31" s="49">
        <f t="shared" si="6"/>
        <v>0</v>
      </c>
      <c r="T31" s="58">
        <f>$P31*R31*Preise!$E$6</f>
        <v>0</v>
      </c>
      <c r="U31" s="38">
        <f>$P31*R31*Preise!$F$6</f>
        <v>0</v>
      </c>
      <c r="V31" s="57"/>
      <c r="W31" s="49">
        <f t="shared" si="1"/>
        <v>0</v>
      </c>
      <c r="X31" s="58">
        <f>IF($E31&lt;21, $P31*V31*Preise!$E$9, $P31*V31*Preise!$E$8)</f>
        <v>0</v>
      </c>
      <c r="Y31" s="38">
        <f>$P31*V31*Preise!$F$8</f>
        <v>0</v>
      </c>
      <c r="Z31" s="57"/>
      <c r="AA31" s="49">
        <f t="shared" si="7"/>
        <v>0</v>
      </c>
      <c r="AB31" s="59"/>
      <c r="AC31" s="49">
        <f t="shared" si="17"/>
        <v>0</v>
      </c>
      <c r="AD31" s="58">
        <f>IF($E31&lt;21, $P31*Z31*Preise!$E$12, $P31*Z31*Preise!$E$11)</f>
        <v>0</v>
      </c>
      <c r="AE31" s="49">
        <f>$P31*Z31*Preise!$F$11</f>
        <v>0</v>
      </c>
      <c r="AF31" s="37">
        <f t="shared" si="15"/>
        <v>0</v>
      </c>
      <c r="AG31" s="58">
        <f>IF($E31&lt;21, $P31*AF31*Preise!$E$14, $P31*AF31*Preise!$E$13)</f>
        <v>0</v>
      </c>
      <c r="AH31" s="38">
        <f>$P31*AF31*Preise!$F$13</f>
        <v>0</v>
      </c>
      <c r="AI31" s="57"/>
      <c r="AJ31" s="49">
        <f t="shared" si="8"/>
        <v>0</v>
      </c>
      <c r="AK31" s="58">
        <f>IF($E31&lt;21, $P31*AI31*Preise!$E$16, $P31*AI31*Preise!$E$15)</f>
        <v>0</v>
      </c>
      <c r="AL31" s="38">
        <f>$P31*AI31*Preise!$F$15</f>
        <v>0</v>
      </c>
      <c r="AM31" s="57"/>
      <c r="AN31" s="49">
        <f t="shared" si="16"/>
        <v>0</v>
      </c>
      <c r="AO31" s="58">
        <f>IF($E31&lt;21, $P31*AM31*AI31*Preise!$E$18, $P31*AM31*AI31*Preise!$E$17)</f>
        <v>0</v>
      </c>
      <c r="AP31" s="38">
        <f>$P31*AM31*AI31*Preise!$F$17</f>
        <v>0</v>
      </c>
      <c r="AQ31" s="57"/>
      <c r="AR31" s="49">
        <f t="shared" si="9"/>
        <v>0</v>
      </c>
      <c r="AS31" s="58">
        <f>IF($E31&lt;21, $P31*AQ31*AR31*Preise!$E$20, $P31*AQ31*AR31*Preise!$E$19)</f>
        <v>0</v>
      </c>
      <c r="AT31" s="38">
        <f>($G31+$H31+$I31) * $P31*AQ31*Preise!$F$19</f>
        <v>0</v>
      </c>
      <c r="AU31" s="57"/>
      <c r="AV31" s="49">
        <f t="shared" si="10"/>
        <v>0</v>
      </c>
      <c r="AW31" s="58">
        <f>IF($E31&lt;21, $P31*AU31*AV31*Preise!$E$22, $P31*AU31*AV31*Preise!$E$21)</f>
        <v>0</v>
      </c>
      <c r="AX31" s="49">
        <f>($K31+$L31+$M31) * $P31*AU31*Preise!$F$21</f>
        <v>0</v>
      </c>
      <c r="AY31" s="57"/>
      <c r="AZ31" s="49">
        <f t="shared" si="11"/>
        <v>0</v>
      </c>
      <c r="BA31" s="58">
        <f>IF($E31&lt;21, $P31*AY31*Preise!$E$24, $P31*AY31*Preise!$E$23)</f>
        <v>0</v>
      </c>
      <c r="BB31" s="38">
        <f>$P31*AY31*Preise!$F$23</f>
        <v>0</v>
      </c>
      <c r="BC31" s="57"/>
      <c r="BD31" s="49">
        <f t="shared" si="12"/>
        <v>0</v>
      </c>
      <c r="BE31" s="58">
        <f>IF($E31&lt;21, $P31*BC31*AY31*Preise!$E$26, $P31*BC31*AY31*Preise!$E$25)</f>
        <v>0</v>
      </c>
      <c r="BF31" s="38">
        <f>$P31*BC31*AY31*Preise!$F$25</f>
        <v>0</v>
      </c>
      <c r="BG31" s="11">
        <f t="shared" si="2"/>
        <v>0</v>
      </c>
      <c r="BH31" s="60">
        <f t="shared" si="3"/>
        <v>0</v>
      </c>
      <c r="BI31" s="38">
        <f t="shared" si="4"/>
        <v>0</v>
      </c>
      <c r="BJ31" s="37">
        <f t="shared" si="13"/>
        <v>0</v>
      </c>
      <c r="BK31" s="38" t="str">
        <f t="shared" si="14"/>
        <v>0:00</v>
      </c>
      <c r="BM31" s="125"/>
      <c r="BN31" s="137"/>
      <c r="BO31" s="126"/>
      <c r="BQ31" s="125"/>
      <c r="BR31" s="137"/>
      <c r="BS31" s="126"/>
      <c r="BT31" s="139"/>
    </row>
    <row r="32" spans="1:72" x14ac:dyDescent="0.25">
      <c r="A32" s="46"/>
      <c r="B32" s="47"/>
      <c r="C32" s="48"/>
      <c r="D32" s="49">
        <f t="shared" si="5"/>
        <v>0</v>
      </c>
      <c r="E32" s="49">
        <f>IF(LEN(C32)&gt;4, Preise!$C$1-D32, 0)</f>
        <v>0</v>
      </c>
      <c r="F32" s="49" t="str">
        <f>IF(E32&gt;0, VLOOKUP(E32, Kategorie!$A$2:$B$121, 2,FALSE), "---")</f>
        <v>---</v>
      </c>
      <c r="G32" s="49">
        <f>IF(E32&gt;0, VLOOKUP(E32, Kategorie!$A$2:$I$121, 3,FALSE), 0)</f>
        <v>0</v>
      </c>
      <c r="H32" s="49">
        <f>IF(E32&gt;0, VLOOKUP(E32, Kategorie!$A$2:$I$121, 4,FALSE), 0)</f>
        <v>0</v>
      </c>
      <c r="I32" s="49">
        <f>IF(E32&gt;0, VLOOKUP(E32, Kategorie!$A$2:$I$121, 5,FALSE), 0)</f>
        <v>0</v>
      </c>
      <c r="J32" s="49">
        <f>IF(E32&gt;0, VLOOKUP(E32, Kategorie!$A$2:$I$121, 6,FALSE), 0)</f>
        <v>0</v>
      </c>
      <c r="K32" s="49">
        <f>IF(E32&gt;0, VLOOKUP(E32, Kategorie!$A$2:$I$121, 7,FALSE), 0)</f>
        <v>0</v>
      </c>
      <c r="L32" s="49">
        <f>IF(E32&gt;0, VLOOKUP(E32, Kategorie!$A$2:$I$121, 8,FALSE), 0)</f>
        <v>0</v>
      </c>
      <c r="M32" s="49">
        <f>IF(E32&gt;0, VLOOKUP(E32, Kategorie!$A$2:$I$121, 9,FALSE), 0)</f>
        <v>0</v>
      </c>
      <c r="N32" s="59"/>
      <c r="O32" s="50"/>
      <c r="P32" s="37">
        <f t="shared" si="0"/>
        <v>0</v>
      </c>
      <c r="Q32" s="56">
        <f>IF($E32&lt;21, $P32*Preise!$E$5, IF($BR$3=1, $P32*Preise!$E$3, Preise!$E$4))</f>
        <v>0</v>
      </c>
      <c r="R32" s="57"/>
      <c r="S32" s="49">
        <f t="shared" si="6"/>
        <v>0</v>
      </c>
      <c r="T32" s="58">
        <f>$P32*R32*Preise!$E$6</f>
        <v>0</v>
      </c>
      <c r="U32" s="38">
        <f>$P32*R32*Preise!$F$6</f>
        <v>0</v>
      </c>
      <c r="V32" s="57"/>
      <c r="W32" s="49">
        <f t="shared" si="1"/>
        <v>0</v>
      </c>
      <c r="X32" s="58">
        <f>IF($E32&lt;21, $P32*V32*Preise!$E$9, $P32*V32*Preise!$E$8)</f>
        <v>0</v>
      </c>
      <c r="Y32" s="38">
        <f>$P32*V32*Preise!$F$8</f>
        <v>0</v>
      </c>
      <c r="Z32" s="57"/>
      <c r="AA32" s="49">
        <f t="shared" si="7"/>
        <v>0</v>
      </c>
      <c r="AB32" s="59"/>
      <c r="AC32" s="49">
        <f t="shared" si="17"/>
        <v>0</v>
      </c>
      <c r="AD32" s="58">
        <f>IF($E32&lt;21, $P32*Z32*Preise!$E$12, $P32*Z32*Preise!$E$11)</f>
        <v>0</v>
      </c>
      <c r="AE32" s="49">
        <f>$P32*Z32*Preise!$F$11</f>
        <v>0</v>
      </c>
      <c r="AF32" s="37">
        <f t="shared" si="15"/>
        <v>0</v>
      </c>
      <c r="AG32" s="58">
        <f>IF($E32&lt;21, $P32*AF32*Preise!$E$14, $P32*AF32*Preise!$E$13)</f>
        <v>0</v>
      </c>
      <c r="AH32" s="38">
        <f>$P32*AF32*Preise!$F$13</f>
        <v>0</v>
      </c>
      <c r="AI32" s="57"/>
      <c r="AJ32" s="49">
        <f t="shared" si="8"/>
        <v>0</v>
      </c>
      <c r="AK32" s="58">
        <f>IF($E32&lt;21, $P32*AI32*Preise!$E$16, $P32*AI32*Preise!$E$15)</f>
        <v>0</v>
      </c>
      <c r="AL32" s="38">
        <f>$P32*AI32*Preise!$F$15</f>
        <v>0</v>
      </c>
      <c r="AM32" s="57"/>
      <c r="AN32" s="49">
        <f t="shared" si="16"/>
        <v>0</v>
      </c>
      <c r="AO32" s="58">
        <f>IF($E32&lt;21, $P32*AM32*AI32*Preise!$E$18, $P32*AM32*AI32*Preise!$E$17)</f>
        <v>0</v>
      </c>
      <c r="AP32" s="38">
        <f>$P32*AM32*AI32*Preise!$F$17</f>
        <v>0</v>
      </c>
      <c r="AQ32" s="57"/>
      <c r="AR32" s="49">
        <f t="shared" si="9"/>
        <v>0</v>
      </c>
      <c r="AS32" s="58">
        <f>IF($E32&lt;21, $P32*AQ32*AR32*Preise!$E$20, $P32*AQ32*AR32*Preise!$E$19)</f>
        <v>0</v>
      </c>
      <c r="AT32" s="38">
        <f>($G32+$H32+$I32) * $P32*AQ32*Preise!$F$19</f>
        <v>0</v>
      </c>
      <c r="AU32" s="57"/>
      <c r="AV32" s="49">
        <f t="shared" si="10"/>
        <v>0</v>
      </c>
      <c r="AW32" s="58">
        <f>IF($E32&lt;21, $P32*AU32*AV32*Preise!$E$22, $P32*AU32*AV32*Preise!$E$21)</f>
        <v>0</v>
      </c>
      <c r="AX32" s="49">
        <f>($K32+$L32+$M32) * $P32*AU32*Preise!$F$21</f>
        <v>0</v>
      </c>
      <c r="AY32" s="57"/>
      <c r="AZ32" s="49">
        <f t="shared" si="11"/>
        <v>0</v>
      </c>
      <c r="BA32" s="58">
        <f>IF($E32&lt;21, $P32*AY32*Preise!$E$24, $P32*AY32*Preise!$E$23)</f>
        <v>0</v>
      </c>
      <c r="BB32" s="38">
        <f>$P32*AY32*Preise!$F$23</f>
        <v>0</v>
      </c>
      <c r="BC32" s="57"/>
      <c r="BD32" s="49">
        <f t="shared" si="12"/>
        <v>0</v>
      </c>
      <c r="BE32" s="58">
        <f>IF($E32&lt;21, $P32*BC32*AY32*Preise!$E$26, $P32*BC32*AY32*Preise!$E$25)</f>
        <v>0</v>
      </c>
      <c r="BF32" s="38">
        <f>$P32*BC32*AY32*Preise!$F$25</f>
        <v>0</v>
      </c>
      <c r="BG32" s="11">
        <f t="shared" si="2"/>
        <v>0</v>
      </c>
      <c r="BH32" s="60">
        <f t="shared" si="3"/>
        <v>0</v>
      </c>
      <c r="BI32" s="38">
        <f t="shared" si="4"/>
        <v>0</v>
      </c>
      <c r="BJ32" s="37">
        <f t="shared" si="13"/>
        <v>0</v>
      </c>
      <c r="BK32" s="38" t="str">
        <f t="shared" si="14"/>
        <v>0:00</v>
      </c>
      <c r="BM32" s="125"/>
      <c r="BN32" s="137"/>
      <c r="BO32" s="126"/>
      <c r="BQ32" s="125"/>
      <c r="BR32" s="137"/>
      <c r="BS32" s="126"/>
      <c r="BT32" s="139"/>
    </row>
    <row r="33" spans="1:72" x14ac:dyDescent="0.25">
      <c r="A33" s="46"/>
      <c r="B33" s="47"/>
      <c r="C33" s="48"/>
      <c r="D33" s="49">
        <f t="shared" si="5"/>
        <v>0</v>
      </c>
      <c r="E33" s="49">
        <f>IF(LEN(C33)&gt;4, Preise!$C$1-D33, 0)</f>
        <v>0</v>
      </c>
      <c r="F33" s="49" t="str">
        <f>IF(E33&gt;0, VLOOKUP(E33, Kategorie!$A$2:$B$121, 2,FALSE), "---")</f>
        <v>---</v>
      </c>
      <c r="G33" s="49">
        <f>IF(E33&gt;0, VLOOKUP(E33, Kategorie!$A$2:$I$121, 3,FALSE), 0)</f>
        <v>0</v>
      </c>
      <c r="H33" s="49">
        <f>IF(E33&gt;0, VLOOKUP(E33, Kategorie!$A$2:$I$121, 4,FALSE), 0)</f>
        <v>0</v>
      </c>
      <c r="I33" s="49">
        <f>IF(E33&gt;0, VLOOKUP(E33, Kategorie!$A$2:$I$121, 5,FALSE), 0)</f>
        <v>0</v>
      </c>
      <c r="J33" s="49">
        <f>IF(E33&gt;0, VLOOKUP(E33, Kategorie!$A$2:$I$121, 6,FALSE), 0)</f>
        <v>0</v>
      </c>
      <c r="K33" s="49">
        <f>IF(E33&gt;0, VLOOKUP(E33, Kategorie!$A$2:$I$121, 7,FALSE), 0)</f>
        <v>0</v>
      </c>
      <c r="L33" s="49">
        <f>IF(E33&gt;0, VLOOKUP(E33, Kategorie!$A$2:$I$121, 8,FALSE), 0)</f>
        <v>0</v>
      </c>
      <c r="M33" s="49">
        <f>IF(E33&gt;0, VLOOKUP(E33, Kategorie!$A$2:$I$121, 9,FALSE), 0)</f>
        <v>0</v>
      </c>
      <c r="N33" s="59"/>
      <c r="O33" s="50"/>
      <c r="P33" s="37">
        <f t="shared" si="0"/>
        <v>0</v>
      </c>
      <c r="Q33" s="56">
        <f>IF($E33&lt;21, $P33*Preise!$E$5, IF($BR$3=1, $P33*Preise!$E$3, Preise!$E$4))</f>
        <v>0</v>
      </c>
      <c r="R33" s="57"/>
      <c r="S33" s="49">
        <f t="shared" si="6"/>
        <v>0</v>
      </c>
      <c r="T33" s="58">
        <f>$P33*R33*Preise!$E$6</f>
        <v>0</v>
      </c>
      <c r="U33" s="38">
        <f>$P33*R33*Preise!$F$6</f>
        <v>0</v>
      </c>
      <c r="V33" s="57"/>
      <c r="W33" s="49">
        <f t="shared" si="1"/>
        <v>0</v>
      </c>
      <c r="X33" s="58">
        <f>IF($E33&lt;21, $P33*V33*Preise!$E$9, $P33*V33*Preise!$E$8)</f>
        <v>0</v>
      </c>
      <c r="Y33" s="38">
        <f>$P33*V33*Preise!$F$8</f>
        <v>0</v>
      </c>
      <c r="Z33" s="57"/>
      <c r="AA33" s="49">
        <f t="shared" si="7"/>
        <v>0</v>
      </c>
      <c r="AB33" s="59"/>
      <c r="AC33" s="49">
        <f t="shared" si="17"/>
        <v>0</v>
      </c>
      <c r="AD33" s="58">
        <f>IF($E33&lt;21, $P33*Z33*Preise!$E$12, $P33*Z33*Preise!$E$11)</f>
        <v>0</v>
      </c>
      <c r="AE33" s="49">
        <f>$P33*Z33*Preise!$F$11</f>
        <v>0</v>
      </c>
      <c r="AF33" s="37">
        <f t="shared" si="15"/>
        <v>0</v>
      </c>
      <c r="AG33" s="58">
        <f>IF($E33&lt;21, $P33*AF33*Preise!$E$14, $P33*AF33*Preise!$E$13)</f>
        <v>0</v>
      </c>
      <c r="AH33" s="38">
        <f>$P33*AF33*Preise!$F$13</f>
        <v>0</v>
      </c>
      <c r="AI33" s="57"/>
      <c r="AJ33" s="49">
        <f t="shared" si="8"/>
        <v>0</v>
      </c>
      <c r="AK33" s="58">
        <f>IF($E33&lt;21, $P33*AI33*Preise!$E$16, $P33*AI33*Preise!$E$15)</f>
        <v>0</v>
      </c>
      <c r="AL33" s="38">
        <f>$P33*AI33*Preise!$F$15</f>
        <v>0</v>
      </c>
      <c r="AM33" s="57"/>
      <c r="AN33" s="49">
        <f t="shared" si="16"/>
        <v>0</v>
      </c>
      <c r="AO33" s="58">
        <f>IF($E33&lt;21, $P33*AM33*AI33*Preise!$E$18, $P33*AM33*AI33*Preise!$E$17)</f>
        <v>0</v>
      </c>
      <c r="AP33" s="38">
        <f>$P33*AM33*AI33*Preise!$F$17</f>
        <v>0</v>
      </c>
      <c r="AQ33" s="57"/>
      <c r="AR33" s="49">
        <f t="shared" si="9"/>
        <v>0</v>
      </c>
      <c r="AS33" s="58">
        <f>IF($E33&lt;21, $P33*AQ33*AR33*Preise!$E$20, $P33*AQ33*AR33*Preise!$E$19)</f>
        <v>0</v>
      </c>
      <c r="AT33" s="38">
        <f>($G33+$H33+$I33) * $P33*AQ33*Preise!$F$19</f>
        <v>0</v>
      </c>
      <c r="AU33" s="57"/>
      <c r="AV33" s="49">
        <f t="shared" si="10"/>
        <v>0</v>
      </c>
      <c r="AW33" s="58">
        <f>IF($E33&lt;21, $P33*AU33*AV33*Preise!$E$22, $P33*AU33*AV33*Preise!$E$21)</f>
        <v>0</v>
      </c>
      <c r="AX33" s="49">
        <f>($K33+$L33+$M33) * $P33*AU33*Preise!$F$21</f>
        <v>0</v>
      </c>
      <c r="AY33" s="57"/>
      <c r="AZ33" s="49">
        <f t="shared" si="11"/>
        <v>0</v>
      </c>
      <c r="BA33" s="58">
        <f>IF($E33&lt;21, $P33*AY33*Preise!$E$24, $P33*AY33*Preise!$E$23)</f>
        <v>0</v>
      </c>
      <c r="BB33" s="38">
        <f>$P33*AY33*Preise!$F$23</f>
        <v>0</v>
      </c>
      <c r="BC33" s="57"/>
      <c r="BD33" s="49">
        <f t="shared" si="12"/>
        <v>0</v>
      </c>
      <c r="BE33" s="58">
        <f>IF($E33&lt;21, $P33*BC33*AY33*Preise!$E$26, $P33*BC33*AY33*Preise!$E$25)</f>
        <v>0</v>
      </c>
      <c r="BF33" s="38">
        <f>$P33*BC33*AY33*Preise!$F$25</f>
        <v>0</v>
      </c>
      <c r="BG33" s="11">
        <f t="shared" si="2"/>
        <v>0</v>
      </c>
      <c r="BH33" s="60">
        <f t="shared" si="3"/>
        <v>0</v>
      </c>
      <c r="BI33" s="38">
        <f t="shared" si="4"/>
        <v>0</v>
      </c>
      <c r="BJ33" s="37">
        <f t="shared" si="13"/>
        <v>0</v>
      </c>
      <c r="BK33" s="38" t="str">
        <f t="shared" si="14"/>
        <v>0:00</v>
      </c>
      <c r="BM33" s="125"/>
      <c r="BN33" s="137"/>
      <c r="BO33" s="126"/>
      <c r="BQ33" s="125"/>
      <c r="BR33" s="137"/>
      <c r="BS33" s="126"/>
      <c r="BT33" s="139"/>
    </row>
    <row r="34" spans="1:72" x14ac:dyDescent="0.25">
      <c r="A34" s="46"/>
      <c r="B34" s="47"/>
      <c r="C34" s="48"/>
      <c r="D34" s="49">
        <f t="shared" si="5"/>
        <v>0</v>
      </c>
      <c r="E34" s="49">
        <f>IF(LEN(C34)&gt;4, Preise!$C$1-D34, 0)</f>
        <v>0</v>
      </c>
      <c r="F34" s="49" t="str">
        <f>IF(E34&gt;0, VLOOKUP(E34, Kategorie!$A$2:$B$121, 2,FALSE), "---")</f>
        <v>---</v>
      </c>
      <c r="G34" s="49">
        <f>IF(E34&gt;0, VLOOKUP(E34, Kategorie!$A$2:$I$121, 3,FALSE), 0)</f>
        <v>0</v>
      </c>
      <c r="H34" s="49">
        <f>IF(E34&gt;0, VLOOKUP(E34, Kategorie!$A$2:$I$121, 4,FALSE), 0)</f>
        <v>0</v>
      </c>
      <c r="I34" s="49">
        <f>IF(E34&gt;0, VLOOKUP(E34, Kategorie!$A$2:$I$121, 5,FALSE), 0)</f>
        <v>0</v>
      </c>
      <c r="J34" s="49">
        <f>IF(E34&gt;0, VLOOKUP(E34, Kategorie!$A$2:$I$121, 6,FALSE), 0)</f>
        <v>0</v>
      </c>
      <c r="K34" s="49">
        <f>IF(E34&gt;0, VLOOKUP(E34, Kategorie!$A$2:$I$121, 7,FALSE), 0)</f>
        <v>0</v>
      </c>
      <c r="L34" s="49">
        <f>IF(E34&gt;0, VLOOKUP(E34, Kategorie!$A$2:$I$121, 8,FALSE), 0)</f>
        <v>0</v>
      </c>
      <c r="M34" s="49">
        <f>IF(E34&gt;0, VLOOKUP(E34, Kategorie!$A$2:$I$121, 9,FALSE), 0)</f>
        <v>0</v>
      </c>
      <c r="N34" s="59"/>
      <c r="O34" s="50"/>
      <c r="P34" s="37">
        <f t="shared" si="0"/>
        <v>0</v>
      </c>
      <c r="Q34" s="56">
        <f>IF($E34&lt;21, $P34*Preise!$E$5, IF($BR$3=1, $P34*Preise!$E$3, Preise!$E$4))</f>
        <v>0</v>
      </c>
      <c r="R34" s="57"/>
      <c r="S34" s="49">
        <f t="shared" si="6"/>
        <v>0</v>
      </c>
      <c r="T34" s="58">
        <f>$P34*R34*Preise!$E$6</f>
        <v>0</v>
      </c>
      <c r="U34" s="38">
        <f>$P34*R34*Preise!$F$6</f>
        <v>0</v>
      </c>
      <c r="V34" s="57"/>
      <c r="W34" s="49">
        <f t="shared" si="1"/>
        <v>0</v>
      </c>
      <c r="X34" s="58">
        <f>IF($E34&lt;21, $P34*V34*Preise!$E$9, $P34*V34*Preise!$E$8)</f>
        <v>0</v>
      </c>
      <c r="Y34" s="38">
        <f>$P34*V34*Preise!$F$8</f>
        <v>0</v>
      </c>
      <c r="Z34" s="57"/>
      <c r="AA34" s="49">
        <f t="shared" si="7"/>
        <v>0</v>
      </c>
      <c r="AB34" s="59"/>
      <c r="AC34" s="49">
        <f t="shared" si="17"/>
        <v>0</v>
      </c>
      <c r="AD34" s="58">
        <f>IF($E34&lt;21, $P34*Z34*Preise!$E$12, $P34*Z34*Preise!$E$11)</f>
        <v>0</v>
      </c>
      <c r="AE34" s="49">
        <f>$P34*Z34*Preise!$F$11</f>
        <v>0</v>
      </c>
      <c r="AF34" s="37">
        <f t="shared" si="15"/>
        <v>0</v>
      </c>
      <c r="AG34" s="58">
        <f>IF($E34&lt;21, $P34*AF34*Preise!$E$14, $P34*AF34*Preise!$E$13)</f>
        <v>0</v>
      </c>
      <c r="AH34" s="38">
        <f>$P34*AF34*Preise!$F$13</f>
        <v>0</v>
      </c>
      <c r="AI34" s="57"/>
      <c r="AJ34" s="49">
        <f t="shared" si="8"/>
        <v>0</v>
      </c>
      <c r="AK34" s="58">
        <f>IF($E34&lt;21, $P34*AI34*Preise!$E$16, $P34*AI34*Preise!$E$15)</f>
        <v>0</v>
      </c>
      <c r="AL34" s="38">
        <f>$P34*AI34*Preise!$F$15</f>
        <v>0</v>
      </c>
      <c r="AM34" s="57"/>
      <c r="AN34" s="49">
        <f t="shared" si="16"/>
        <v>0</v>
      </c>
      <c r="AO34" s="58">
        <f>IF($E34&lt;21, $P34*AM34*AI34*Preise!$E$18, $P34*AM34*AI34*Preise!$E$17)</f>
        <v>0</v>
      </c>
      <c r="AP34" s="38">
        <f>$P34*AM34*AI34*Preise!$F$17</f>
        <v>0</v>
      </c>
      <c r="AQ34" s="57"/>
      <c r="AR34" s="49">
        <f t="shared" si="9"/>
        <v>0</v>
      </c>
      <c r="AS34" s="58">
        <f>IF($E34&lt;21, $P34*AQ34*AR34*Preise!$E$20, $P34*AQ34*AR34*Preise!$E$19)</f>
        <v>0</v>
      </c>
      <c r="AT34" s="38">
        <f>($G34+$H34+$I34) * $P34*AQ34*Preise!$F$19</f>
        <v>0</v>
      </c>
      <c r="AU34" s="57"/>
      <c r="AV34" s="49">
        <f t="shared" si="10"/>
        <v>0</v>
      </c>
      <c r="AW34" s="58">
        <f>IF($E34&lt;21, $P34*AU34*AV34*Preise!$E$22, $P34*AU34*AV34*Preise!$E$21)</f>
        <v>0</v>
      </c>
      <c r="AX34" s="49">
        <f>($K34+$L34+$M34) * $P34*AU34*Preise!$F$21</f>
        <v>0</v>
      </c>
      <c r="AY34" s="57"/>
      <c r="AZ34" s="49">
        <f t="shared" si="11"/>
        <v>0</v>
      </c>
      <c r="BA34" s="58">
        <f>IF($E34&lt;21, $P34*AY34*Preise!$E$24, $P34*AY34*Preise!$E$23)</f>
        <v>0</v>
      </c>
      <c r="BB34" s="38">
        <f>$P34*AY34*Preise!$F$23</f>
        <v>0</v>
      </c>
      <c r="BC34" s="57"/>
      <c r="BD34" s="49">
        <f t="shared" si="12"/>
        <v>0</v>
      </c>
      <c r="BE34" s="58">
        <f>IF($E34&lt;21, $P34*BC34*AY34*Preise!$E$26, $P34*BC34*AY34*Preise!$E$25)</f>
        <v>0</v>
      </c>
      <c r="BF34" s="38">
        <f>$P34*BC34*AY34*Preise!$F$25</f>
        <v>0</v>
      </c>
      <c r="BG34" s="11">
        <f t="shared" si="2"/>
        <v>0</v>
      </c>
      <c r="BH34" s="60">
        <f t="shared" si="3"/>
        <v>0</v>
      </c>
      <c r="BI34" s="38">
        <f t="shared" si="4"/>
        <v>0</v>
      </c>
      <c r="BJ34" s="37">
        <f t="shared" si="13"/>
        <v>0</v>
      </c>
      <c r="BK34" s="38" t="str">
        <f t="shared" si="14"/>
        <v>0:00</v>
      </c>
      <c r="BM34" s="125"/>
      <c r="BN34" s="137"/>
      <c r="BO34" s="126"/>
      <c r="BQ34" s="125"/>
      <c r="BR34" s="137"/>
      <c r="BS34" s="126"/>
      <c r="BT34" s="139"/>
    </row>
    <row r="35" spans="1:72" x14ac:dyDescent="0.25">
      <c r="A35" s="46"/>
      <c r="B35" s="47"/>
      <c r="C35" s="48"/>
      <c r="D35" s="49">
        <f t="shared" si="5"/>
        <v>0</v>
      </c>
      <c r="E35" s="49">
        <f>IF(LEN(C35)&gt;4, Preise!$C$1-D35, 0)</f>
        <v>0</v>
      </c>
      <c r="F35" s="49" t="str">
        <f>IF(E35&gt;0, VLOOKUP(E35, Kategorie!$A$2:$B$121, 2,FALSE), "---")</f>
        <v>---</v>
      </c>
      <c r="G35" s="49">
        <f>IF(E35&gt;0, VLOOKUP(E35, Kategorie!$A$2:$I$121, 3,FALSE), 0)</f>
        <v>0</v>
      </c>
      <c r="H35" s="49">
        <f>IF(E35&gt;0, VLOOKUP(E35, Kategorie!$A$2:$I$121, 4,FALSE), 0)</f>
        <v>0</v>
      </c>
      <c r="I35" s="49">
        <f>IF(E35&gt;0, VLOOKUP(E35, Kategorie!$A$2:$I$121, 5,FALSE), 0)</f>
        <v>0</v>
      </c>
      <c r="J35" s="49">
        <f>IF(E35&gt;0, VLOOKUP(E35, Kategorie!$A$2:$I$121, 6,FALSE), 0)</f>
        <v>0</v>
      </c>
      <c r="K35" s="49">
        <f>IF(E35&gt;0, VLOOKUP(E35, Kategorie!$A$2:$I$121, 7,FALSE), 0)</f>
        <v>0</v>
      </c>
      <c r="L35" s="49">
        <f>IF(E35&gt;0, VLOOKUP(E35, Kategorie!$A$2:$I$121, 8,FALSE), 0)</f>
        <v>0</v>
      </c>
      <c r="M35" s="49">
        <f>IF(E35&gt;0, VLOOKUP(E35, Kategorie!$A$2:$I$121, 9,FALSE), 0)</f>
        <v>0</v>
      </c>
      <c r="N35" s="59"/>
      <c r="O35" s="50"/>
      <c r="P35" s="37">
        <f t="shared" si="0"/>
        <v>0</v>
      </c>
      <c r="Q35" s="56">
        <f>IF($E35&lt;21, $P35*Preise!$E$5, IF($BR$3=1, $P35*Preise!$E$3, Preise!$E$4))</f>
        <v>0</v>
      </c>
      <c r="R35" s="57"/>
      <c r="S35" s="49">
        <f t="shared" si="6"/>
        <v>0</v>
      </c>
      <c r="T35" s="58">
        <f>$P35*R35*Preise!$E$6</f>
        <v>0</v>
      </c>
      <c r="U35" s="38">
        <f>$P35*R35*Preise!$F$6</f>
        <v>0</v>
      </c>
      <c r="V35" s="57"/>
      <c r="W35" s="49">
        <f t="shared" si="1"/>
        <v>0</v>
      </c>
      <c r="X35" s="58">
        <f>IF($E35&lt;21, $P35*V35*Preise!$E$9, $P35*V35*Preise!$E$8)</f>
        <v>0</v>
      </c>
      <c r="Y35" s="38">
        <f>$P35*V35*Preise!$F$8</f>
        <v>0</v>
      </c>
      <c r="Z35" s="57"/>
      <c r="AA35" s="49">
        <f t="shared" si="7"/>
        <v>0</v>
      </c>
      <c r="AB35" s="59"/>
      <c r="AC35" s="49">
        <f t="shared" si="17"/>
        <v>0</v>
      </c>
      <c r="AD35" s="58">
        <f>IF($E35&lt;21, $P35*Z35*Preise!$E$12, $P35*Z35*Preise!$E$11)</f>
        <v>0</v>
      </c>
      <c r="AE35" s="49">
        <f>$P35*Z35*Preise!$F$11</f>
        <v>0</v>
      </c>
      <c r="AF35" s="37">
        <f t="shared" si="15"/>
        <v>0</v>
      </c>
      <c r="AG35" s="58">
        <f>IF($E35&lt;21, $P35*AF35*Preise!$E$14, $P35*AF35*Preise!$E$13)</f>
        <v>0</v>
      </c>
      <c r="AH35" s="38">
        <f>$P35*AF35*Preise!$F$13</f>
        <v>0</v>
      </c>
      <c r="AI35" s="57"/>
      <c r="AJ35" s="49">
        <f t="shared" si="8"/>
        <v>0</v>
      </c>
      <c r="AK35" s="58">
        <f>IF($E35&lt;21, $P35*AI35*Preise!$E$16, $P35*AI35*Preise!$E$15)</f>
        <v>0</v>
      </c>
      <c r="AL35" s="38">
        <f>$P35*AI35*Preise!$F$15</f>
        <v>0</v>
      </c>
      <c r="AM35" s="57"/>
      <c r="AN35" s="49">
        <f t="shared" si="16"/>
        <v>0</v>
      </c>
      <c r="AO35" s="58">
        <f>IF($E35&lt;21, $P35*AM35*AI35*Preise!$E$18, $P35*AM35*AI35*Preise!$E$17)</f>
        <v>0</v>
      </c>
      <c r="AP35" s="38">
        <f>$P35*AM35*AI35*Preise!$F$17</f>
        <v>0</v>
      </c>
      <c r="AQ35" s="57"/>
      <c r="AR35" s="49">
        <f t="shared" si="9"/>
        <v>0</v>
      </c>
      <c r="AS35" s="58">
        <f>IF($E35&lt;21, $P35*AQ35*AR35*Preise!$E$20, $P35*AQ35*AR35*Preise!$E$19)</f>
        <v>0</v>
      </c>
      <c r="AT35" s="38">
        <f>($G35+$H35+$I35) * $P35*AQ35*Preise!$F$19</f>
        <v>0</v>
      </c>
      <c r="AU35" s="57"/>
      <c r="AV35" s="49">
        <f t="shared" si="10"/>
        <v>0</v>
      </c>
      <c r="AW35" s="58">
        <f>IF($E35&lt;21, $P35*AU35*AV35*Preise!$E$22, $P35*AU35*AV35*Preise!$E$21)</f>
        <v>0</v>
      </c>
      <c r="AX35" s="49">
        <f>($K35+$L35+$M35) * $P35*AU35*Preise!$F$21</f>
        <v>0</v>
      </c>
      <c r="AY35" s="57"/>
      <c r="AZ35" s="49">
        <f t="shared" si="11"/>
        <v>0</v>
      </c>
      <c r="BA35" s="58">
        <f>IF($E35&lt;21, $P35*AY35*Preise!$E$24, $P35*AY35*Preise!$E$23)</f>
        <v>0</v>
      </c>
      <c r="BB35" s="38">
        <f>$P35*AY35*Preise!$F$23</f>
        <v>0</v>
      </c>
      <c r="BC35" s="57"/>
      <c r="BD35" s="49">
        <f t="shared" si="12"/>
        <v>0</v>
      </c>
      <c r="BE35" s="58">
        <f>IF($E35&lt;21, $P35*BC35*AY35*Preise!$E$26, $P35*BC35*AY35*Preise!$E$25)</f>
        <v>0</v>
      </c>
      <c r="BF35" s="38">
        <f>$P35*BC35*AY35*Preise!$F$25</f>
        <v>0</v>
      </c>
      <c r="BG35" s="11">
        <f t="shared" si="2"/>
        <v>0</v>
      </c>
      <c r="BH35" s="60">
        <f t="shared" si="3"/>
        <v>0</v>
      </c>
      <c r="BI35" s="38">
        <f t="shared" si="4"/>
        <v>0</v>
      </c>
      <c r="BJ35" s="37">
        <f t="shared" si="13"/>
        <v>0</v>
      </c>
      <c r="BK35" s="38" t="str">
        <f t="shared" si="14"/>
        <v>0:00</v>
      </c>
      <c r="BM35" s="125"/>
      <c r="BN35" s="137"/>
      <c r="BO35" s="126"/>
      <c r="BQ35" s="125"/>
      <c r="BR35" s="137"/>
      <c r="BS35" s="126"/>
      <c r="BT35" s="139"/>
    </row>
    <row r="36" spans="1:72" x14ac:dyDescent="0.25">
      <c r="A36" s="46"/>
      <c r="B36" s="47"/>
      <c r="C36" s="48"/>
      <c r="D36" s="49">
        <f t="shared" si="5"/>
        <v>0</v>
      </c>
      <c r="E36" s="49">
        <f>IF(LEN(C36)&gt;4, Preise!$C$1-D36, 0)</f>
        <v>0</v>
      </c>
      <c r="F36" s="49" t="str">
        <f>IF(E36&gt;0, VLOOKUP(E36, Kategorie!$A$2:$B$121, 2,FALSE), "---")</f>
        <v>---</v>
      </c>
      <c r="G36" s="49">
        <f>IF(E36&gt;0, VLOOKUP(E36, Kategorie!$A$2:$I$121, 3,FALSE), 0)</f>
        <v>0</v>
      </c>
      <c r="H36" s="49">
        <f>IF(E36&gt;0, VLOOKUP(E36, Kategorie!$A$2:$I$121, 4,FALSE), 0)</f>
        <v>0</v>
      </c>
      <c r="I36" s="49">
        <f>IF(E36&gt;0, VLOOKUP(E36, Kategorie!$A$2:$I$121, 5,FALSE), 0)</f>
        <v>0</v>
      </c>
      <c r="J36" s="49">
        <f>IF(E36&gt;0, VLOOKUP(E36, Kategorie!$A$2:$I$121, 6,FALSE), 0)</f>
        <v>0</v>
      </c>
      <c r="K36" s="49">
        <f>IF(E36&gt;0, VLOOKUP(E36, Kategorie!$A$2:$I$121, 7,FALSE), 0)</f>
        <v>0</v>
      </c>
      <c r="L36" s="49">
        <f>IF(E36&gt;0, VLOOKUP(E36, Kategorie!$A$2:$I$121, 8,FALSE), 0)</f>
        <v>0</v>
      </c>
      <c r="M36" s="49">
        <f>IF(E36&gt;0, VLOOKUP(E36, Kategorie!$A$2:$I$121, 9,FALSE), 0)</f>
        <v>0</v>
      </c>
      <c r="N36" s="59"/>
      <c r="O36" s="50"/>
      <c r="P36" s="37">
        <f t="shared" si="0"/>
        <v>0</v>
      </c>
      <c r="Q36" s="56">
        <f>IF($E36&lt;21, $P36*Preise!$E$5, IF($BR$3=1, $P36*Preise!$E$3, Preise!$E$4))</f>
        <v>0</v>
      </c>
      <c r="R36" s="57"/>
      <c r="S36" s="49">
        <f t="shared" si="6"/>
        <v>0</v>
      </c>
      <c r="T36" s="58">
        <f>$P36*R36*Preise!$E$6</f>
        <v>0</v>
      </c>
      <c r="U36" s="38">
        <f>$P36*R36*Preise!$F$6</f>
        <v>0</v>
      </c>
      <c r="V36" s="57"/>
      <c r="W36" s="49">
        <f t="shared" si="1"/>
        <v>0</v>
      </c>
      <c r="X36" s="58">
        <f>IF($E36&lt;21, $P36*V36*Preise!$E$9, $P36*V36*Preise!$E$8)</f>
        <v>0</v>
      </c>
      <c r="Y36" s="38">
        <f>$P36*V36*Preise!$F$8</f>
        <v>0</v>
      </c>
      <c r="Z36" s="57"/>
      <c r="AA36" s="49">
        <f t="shared" si="7"/>
        <v>0</v>
      </c>
      <c r="AB36" s="59"/>
      <c r="AC36" s="49">
        <f t="shared" si="17"/>
        <v>0</v>
      </c>
      <c r="AD36" s="58">
        <f>IF($E36&lt;21, $P36*Z36*Preise!$E$12, $P36*Z36*Preise!$E$11)</f>
        <v>0</v>
      </c>
      <c r="AE36" s="49">
        <f>$P36*Z36*Preise!$F$11</f>
        <v>0</v>
      </c>
      <c r="AF36" s="37">
        <f t="shared" si="15"/>
        <v>0</v>
      </c>
      <c r="AG36" s="58">
        <f>IF($E36&lt;21, $P36*AF36*Preise!$E$14, $P36*AF36*Preise!$E$13)</f>
        <v>0</v>
      </c>
      <c r="AH36" s="38">
        <f>$P36*AF36*Preise!$F$13</f>
        <v>0</v>
      </c>
      <c r="AI36" s="57"/>
      <c r="AJ36" s="49">
        <f t="shared" si="8"/>
        <v>0</v>
      </c>
      <c r="AK36" s="58">
        <f>IF($E36&lt;21, $P36*AI36*Preise!$E$16, $P36*AI36*Preise!$E$15)</f>
        <v>0</v>
      </c>
      <c r="AL36" s="38">
        <f>$P36*AI36*Preise!$F$15</f>
        <v>0</v>
      </c>
      <c r="AM36" s="57"/>
      <c r="AN36" s="49">
        <f t="shared" si="16"/>
        <v>0</v>
      </c>
      <c r="AO36" s="58">
        <f>IF($E36&lt;21, $P36*AM36*AI36*Preise!$E$18, $P36*AM36*AI36*Preise!$E$17)</f>
        <v>0</v>
      </c>
      <c r="AP36" s="38">
        <f>$P36*AM36*AI36*Preise!$F$17</f>
        <v>0</v>
      </c>
      <c r="AQ36" s="57"/>
      <c r="AR36" s="49">
        <f t="shared" si="9"/>
        <v>0</v>
      </c>
      <c r="AS36" s="58">
        <f>IF($E36&lt;21, $P36*AQ36*AR36*Preise!$E$20, $P36*AQ36*AR36*Preise!$E$19)</f>
        <v>0</v>
      </c>
      <c r="AT36" s="38">
        <f>($G36+$H36+$I36) * $P36*AQ36*Preise!$F$19</f>
        <v>0</v>
      </c>
      <c r="AU36" s="57"/>
      <c r="AV36" s="49">
        <f t="shared" si="10"/>
        <v>0</v>
      </c>
      <c r="AW36" s="58">
        <f>IF($E36&lt;21, $P36*AU36*AV36*Preise!$E$22, $P36*AU36*AV36*Preise!$E$21)</f>
        <v>0</v>
      </c>
      <c r="AX36" s="49">
        <f>($K36+$L36+$M36) * $P36*AU36*Preise!$F$21</f>
        <v>0</v>
      </c>
      <c r="AY36" s="57"/>
      <c r="AZ36" s="49">
        <f t="shared" si="11"/>
        <v>0</v>
      </c>
      <c r="BA36" s="58">
        <f>IF($E36&lt;21, $P36*AY36*Preise!$E$24, $P36*AY36*Preise!$E$23)</f>
        <v>0</v>
      </c>
      <c r="BB36" s="38">
        <f>$P36*AY36*Preise!$F$23</f>
        <v>0</v>
      </c>
      <c r="BC36" s="57"/>
      <c r="BD36" s="49">
        <f t="shared" si="12"/>
        <v>0</v>
      </c>
      <c r="BE36" s="58">
        <f>IF($E36&lt;21, $P36*BC36*AY36*Preise!$E$26, $P36*BC36*AY36*Preise!$E$25)</f>
        <v>0</v>
      </c>
      <c r="BF36" s="38">
        <f>$P36*BC36*AY36*Preise!$F$25</f>
        <v>0</v>
      </c>
      <c r="BG36" s="11">
        <f t="shared" si="2"/>
        <v>0</v>
      </c>
      <c r="BH36" s="60">
        <f t="shared" si="3"/>
        <v>0</v>
      </c>
      <c r="BI36" s="38">
        <f t="shared" si="4"/>
        <v>0</v>
      </c>
      <c r="BJ36" s="37">
        <f t="shared" si="13"/>
        <v>0</v>
      </c>
      <c r="BK36" s="38" t="str">
        <f t="shared" si="14"/>
        <v>0:00</v>
      </c>
      <c r="BM36" s="125"/>
      <c r="BN36" s="137"/>
      <c r="BO36" s="126"/>
      <c r="BQ36" s="125"/>
      <c r="BR36" s="137"/>
      <c r="BS36" s="126"/>
      <c r="BT36" s="139"/>
    </row>
    <row r="37" spans="1:72" x14ac:dyDescent="0.25">
      <c r="A37" s="46"/>
      <c r="B37" s="47"/>
      <c r="C37" s="48"/>
      <c r="D37" s="49">
        <f t="shared" si="5"/>
        <v>0</v>
      </c>
      <c r="E37" s="49">
        <f>IF(LEN(C37)&gt;4, Preise!$C$1-D37, 0)</f>
        <v>0</v>
      </c>
      <c r="F37" s="49" t="str">
        <f>IF(E37&gt;0, VLOOKUP(E37, Kategorie!$A$2:$B$121, 2,FALSE), "---")</f>
        <v>---</v>
      </c>
      <c r="G37" s="49">
        <f>IF(E37&gt;0, VLOOKUP(E37, Kategorie!$A$2:$I$121, 3,FALSE), 0)</f>
        <v>0</v>
      </c>
      <c r="H37" s="49">
        <f>IF(E37&gt;0, VLOOKUP(E37, Kategorie!$A$2:$I$121, 4,FALSE), 0)</f>
        <v>0</v>
      </c>
      <c r="I37" s="49">
        <f>IF(E37&gt;0, VLOOKUP(E37, Kategorie!$A$2:$I$121, 5,FALSE), 0)</f>
        <v>0</v>
      </c>
      <c r="J37" s="49">
        <f>IF(E37&gt;0, VLOOKUP(E37, Kategorie!$A$2:$I$121, 6,FALSE), 0)</f>
        <v>0</v>
      </c>
      <c r="K37" s="49">
        <f>IF(E37&gt;0, VLOOKUP(E37, Kategorie!$A$2:$I$121, 7,FALSE), 0)</f>
        <v>0</v>
      </c>
      <c r="L37" s="49">
        <f>IF(E37&gt;0, VLOOKUP(E37, Kategorie!$A$2:$I$121, 8,FALSE), 0)</f>
        <v>0</v>
      </c>
      <c r="M37" s="49">
        <f>IF(E37&gt;0, VLOOKUP(E37, Kategorie!$A$2:$I$121, 9,FALSE), 0)</f>
        <v>0</v>
      </c>
      <c r="N37" s="59"/>
      <c r="O37" s="50"/>
      <c r="P37" s="37">
        <f t="shared" si="0"/>
        <v>0</v>
      </c>
      <c r="Q37" s="56">
        <f>IF($E37&lt;21, $P37*Preise!$E$5, IF($BR$3=1, $P37*Preise!$E$3, Preise!$E$4))</f>
        <v>0</v>
      </c>
      <c r="R37" s="57"/>
      <c r="S37" s="49">
        <f t="shared" si="6"/>
        <v>0</v>
      </c>
      <c r="T37" s="58">
        <f>$P37*R37*Preise!$E$6</f>
        <v>0</v>
      </c>
      <c r="U37" s="38">
        <f>$P37*R37*Preise!$F$6</f>
        <v>0</v>
      </c>
      <c r="V37" s="57"/>
      <c r="W37" s="49">
        <f t="shared" si="1"/>
        <v>0</v>
      </c>
      <c r="X37" s="58">
        <f>IF($E37&lt;21, $P37*V37*Preise!$E$9, $P37*V37*Preise!$E$8)</f>
        <v>0</v>
      </c>
      <c r="Y37" s="38">
        <f>$P37*V37*Preise!$F$8</f>
        <v>0</v>
      </c>
      <c r="Z37" s="57"/>
      <c r="AA37" s="49">
        <f t="shared" si="7"/>
        <v>0</v>
      </c>
      <c r="AB37" s="59"/>
      <c r="AC37" s="49">
        <f t="shared" si="17"/>
        <v>0</v>
      </c>
      <c r="AD37" s="58">
        <f>IF($E37&lt;21, $P37*Z37*Preise!$E$12, $P37*Z37*Preise!$E$11)</f>
        <v>0</v>
      </c>
      <c r="AE37" s="49">
        <f>$P37*Z37*Preise!$F$11</f>
        <v>0</v>
      </c>
      <c r="AF37" s="37">
        <f t="shared" si="15"/>
        <v>0</v>
      </c>
      <c r="AG37" s="58">
        <f>IF($E37&lt;21, $P37*AF37*Preise!$E$14, $P37*AF37*Preise!$E$13)</f>
        <v>0</v>
      </c>
      <c r="AH37" s="38">
        <f>$P37*AF37*Preise!$F$13</f>
        <v>0</v>
      </c>
      <c r="AI37" s="57"/>
      <c r="AJ37" s="49">
        <f t="shared" si="8"/>
        <v>0</v>
      </c>
      <c r="AK37" s="58">
        <f>IF($E37&lt;21, $P37*AI37*Preise!$E$16, $P37*AI37*Preise!$E$15)</f>
        <v>0</v>
      </c>
      <c r="AL37" s="38">
        <f>$P37*AI37*Preise!$F$15</f>
        <v>0</v>
      </c>
      <c r="AM37" s="57"/>
      <c r="AN37" s="49">
        <f t="shared" si="16"/>
        <v>0</v>
      </c>
      <c r="AO37" s="58">
        <f>IF($E37&lt;21, $P37*AM37*AI37*Preise!$E$18, $P37*AM37*AI37*Preise!$E$17)</f>
        <v>0</v>
      </c>
      <c r="AP37" s="38">
        <f>$P37*AM37*AI37*Preise!$F$17</f>
        <v>0</v>
      </c>
      <c r="AQ37" s="57"/>
      <c r="AR37" s="49">
        <f t="shared" si="9"/>
        <v>0</v>
      </c>
      <c r="AS37" s="58">
        <f>IF($E37&lt;21, $P37*AQ37*AR37*Preise!$E$20, $P37*AQ37*AR37*Preise!$E$19)</f>
        <v>0</v>
      </c>
      <c r="AT37" s="38">
        <f>($G37+$H37+$I37) * $P37*AQ37*Preise!$F$19</f>
        <v>0</v>
      </c>
      <c r="AU37" s="57"/>
      <c r="AV37" s="49">
        <f t="shared" si="10"/>
        <v>0</v>
      </c>
      <c r="AW37" s="58">
        <f>IF($E37&lt;21, $P37*AU37*AV37*Preise!$E$22, $P37*AU37*AV37*Preise!$E$21)</f>
        <v>0</v>
      </c>
      <c r="AX37" s="49">
        <f>($K37+$L37+$M37) * $P37*AU37*Preise!$F$21</f>
        <v>0</v>
      </c>
      <c r="AY37" s="57"/>
      <c r="AZ37" s="49">
        <f t="shared" si="11"/>
        <v>0</v>
      </c>
      <c r="BA37" s="58">
        <f>IF($E37&lt;21, $P37*AY37*Preise!$E$24, $P37*AY37*Preise!$E$23)</f>
        <v>0</v>
      </c>
      <c r="BB37" s="38">
        <f>$P37*AY37*Preise!$F$23</f>
        <v>0</v>
      </c>
      <c r="BC37" s="57"/>
      <c r="BD37" s="49">
        <f t="shared" si="12"/>
        <v>0</v>
      </c>
      <c r="BE37" s="58">
        <f>IF($E37&lt;21, $P37*BC37*AY37*Preise!$E$26, $P37*BC37*AY37*Preise!$E$25)</f>
        <v>0</v>
      </c>
      <c r="BF37" s="38">
        <f>$P37*BC37*AY37*Preise!$F$25</f>
        <v>0</v>
      </c>
      <c r="BG37" s="11">
        <f t="shared" si="2"/>
        <v>0</v>
      </c>
      <c r="BH37" s="60">
        <f t="shared" si="3"/>
        <v>0</v>
      </c>
      <c r="BI37" s="38">
        <f t="shared" si="4"/>
        <v>0</v>
      </c>
      <c r="BJ37" s="37">
        <f t="shared" si="13"/>
        <v>0</v>
      </c>
      <c r="BK37" s="38" t="str">
        <f t="shared" si="14"/>
        <v>0:00</v>
      </c>
      <c r="BM37" s="125"/>
      <c r="BN37" s="137"/>
      <c r="BO37" s="126"/>
      <c r="BQ37" s="125"/>
      <c r="BR37" s="137"/>
      <c r="BS37" s="126"/>
      <c r="BT37" s="139"/>
    </row>
    <row r="38" spans="1:72" x14ac:dyDescent="0.25">
      <c r="A38" s="46"/>
      <c r="B38" s="47"/>
      <c r="C38" s="48"/>
      <c r="D38" s="49">
        <f t="shared" si="5"/>
        <v>0</v>
      </c>
      <c r="E38" s="49">
        <f>IF(LEN(C38)&gt;4, Preise!$C$1-D38, 0)</f>
        <v>0</v>
      </c>
      <c r="F38" s="49" t="str">
        <f>IF(E38&gt;0, VLOOKUP(E38, Kategorie!$A$2:$B$121, 2,FALSE), "---")</f>
        <v>---</v>
      </c>
      <c r="G38" s="49">
        <f>IF(E38&gt;0, VLOOKUP(E38, Kategorie!$A$2:$I$121, 3,FALSE), 0)</f>
        <v>0</v>
      </c>
      <c r="H38" s="49">
        <f>IF(E38&gt;0, VLOOKUP(E38, Kategorie!$A$2:$I$121, 4,FALSE), 0)</f>
        <v>0</v>
      </c>
      <c r="I38" s="49">
        <f>IF(E38&gt;0, VLOOKUP(E38, Kategorie!$A$2:$I$121, 5,FALSE), 0)</f>
        <v>0</v>
      </c>
      <c r="J38" s="49">
        <f>IF(E38&gt;0, VLOOKUP(E38, Kategorie!$A$2:$I$121, 6,FALSE), 0)</f>
        <v>0</v>
      </c>
      <c r="K38" s="49">
        <f>IF(E38&gt;0, VLOOKUP(E38, Kategorie!$A$2:$I$121, 7,FALSE), 0)</f>
        <v>0</v>
      </c>
      <c r="L38" s="49">
        <f>IF(E38&gt;0, VLOOKUP(E38, Kategorie!$A$2:$I$121, 8,FALSE), 0)</f>
        <v>0</v>
      </c>
      <c r="M38" s="49">
        <f>IF(E38&gt;0, VLOOKUP(E38, Kategorie!$A$2:$I$121, 9,FALSE), 0)</f>
        <v>0</v>
      </c>
      <c r="N38" s="59"/>
      <c r="O38" s="50"/>
      <c r="P38" s="37">
        <f t="shared" si="0"/>
        <v>0</v>
      </c>
      <c r="Q38" s="56">
        <f>IF($E38&lt;21, $P38*Preise!$E$5, IF($BR$3=1, $P38*Preise!$E$3, Preise!$E$4))</f>
        <v>0</v>
      </c>
      <c r="R38" s="57"/>
      <c r="S38" s="49">
        <f t="shared" si="6"/>
        <v>0</v>
      </c>
      <c r="T38" s="58">
        <f>$P38*R38*Preise!$E$6</f>
        <v>0</v>
      </c>
      <c r="U38" s="38">
        <f>$P38*R38*Preise!$F$6</f>
        <v>0</v>
      </c>
      <c r="V38" s="57"/>
      <c r="W38" s="49">
        <f t="shared" si="1"/>
        <v>0</v>
      </c>
      <c r="X38" s="58">
        <f>IF($E38&lt;21, $P38*V38*Preise!$E$9, $P38*V38*Preise!$E$8)</f>
        <v>0</v>
      </c>
      <c r="Y38" s="38">
        <f>$P38*V38*Preise!$F$8</f>
        <v>0</v>
      </c>
      <c r="Z38" s="57"/>
      <c r="AA38" s="49">
        <f t="shared" si="7"/>
        <v>0</v>
      </c>
      <c r="AB38" s="59"/>
      <c r="AC38" s="49">
        <f t="shared" si="17"/>
        <v>0</v>
      </c>
      <c r="AD38" s="58">
        <f>IF($E38&lt;21, $P38*Z38*Preise!$E$12, $P38*Z38*Preise!$E$11)</f>
        <v>0</v>
      </c>
      <c r="AE38" s="49">
        <f>$P38*Z38*Preise!$F$11</f>
        <v>0</v>
      </c>
      <c r="AF38" s="37">
        <f t="shared" si="15"/>
        <v>0</v>
      </c>
      <c r="AG38" s="58">
        <f>IF($E38&lt;21, $P38*AF38*Preise!$E$14, $P38*AF38*Preise!$E$13)</f>
        <v>0</v>
      </c>
      <c r="AH38" s="38">
        <f>$P38*AF38*Preise!$F$13</f>
        <v>0</v>
      </c>
      <c r="AI38" s="57"/>
      <c r="AJ38" s="49">
        <f t="shared" si="8"/>
        <v>0</v>
      </c>
      <c r="AK38" s="58">
        <f>IF($E38&lt;21, $P38*AI38*Preise!$E$16, $P38*AI38*Preise!$E$15)</f>
        <v>0</v>
      </c>
      <c r="AL38" s="38">
        <f>$P38*AI38*Preise!$F$15</f>
        <v>0</v>
      </c>
      <c r="AM38" s="57"/>
      <c r="AN38" s="49">
        <f t="shared" si="16"/>
        <v>0</v>
      </c>
      <c r="AO38" s="58">
        <f>IF($E38&lt;21, $P38*AM38*AI38*Preise!$E$18, $P38*AM38*AI38*Preise!$E$17)</f>
        <v>0</v>
      </c>
      <c r="AP38" s="38">
        <f>$P38*AM38*AI38*Preise!$F$17</f>
        <v>0</v>
      </c>
      <c r="AQ38" s="57"/>
      <c r="AR38" s="49">
        <f t="shared" si="9"/>
        <v>0</v>
      </c>
      <c r="AS38" s="58">
        <f>IF($E38&lt;21, $P38*AQ38*AR38*Preise!$E$20, $P38*AQ38*AR38*Preise!$E$19)</f>
        <v>0</v>
      </c>
      <c r="AT38" s="38">
        <f>($G38+$H38+$I38) * $P38*AQ38*Preise!$F$19</f>
        <v>0</v>
      </c>
      <c r="AU38" s="57"/>
      <c r="AV38" s="49">
        <f t="shared" si="10"/>
        <v>0</v>
      </c>
      <c r="AW38" s="58">
        <f>IF($E38&lt;21, $P38*AU38*AV38*Preise!$E$22, $P38*AU38*AV38*Preise!$E$21)</f>
        <v>0</v>
      </c>
      <c r="AX38" s="49">
        <f>($K38+$L38+$M38) * $P38*AU38*Preise!$F$21</f>
        <v>0</v>
      </c>
      <c r="AY38" s="57"/>
      <c r="AZ38" s="49">
        <f t="shared" si="11"/>
        <v>0</v>
      </c>
      <c r="BA38" s="58">
        <f>IF($E38&lt;21, $P38*AY38*Preise!$E$24, $P38*AY38*Preise!$E$23)</f>
        <v>0</v>
      </c>
      <c r="BB38" s="38">
        <f>$P38*AY38*Preise!$F$23</f>
        <v>0</v>
      </c>
      <c r="BC38" s="57"/>
      <c r="BD38" s="49">
        <f t="shared" si="12"/>
        <v>0</v>
      </c>
      <c r="BE38" s="58">
        <f>IF($E38&lt;21, $P38*BC38*AY38*Preise!$E$26, $P38*BC38*AY38*Preise!$E$25)</f>
        <v>0</v>
      </c>
      <c r="BF38" s="38">
        <f>$P38*BC38*AY38*Preise!$F$25</f>
        <v>0</v>
      </c>
      <c r="BG38" s="11">
        <f t="shared" si="2"/>
        <v>0</v>
      </c>
      <c r="BH38" s="60">
        <f t="shared" si="3"/>
        <v>0</v>
      </c>
      <c r="BI38" s="38">
        <f t="shared" si="4"/>
        <v>0</v>
      </c>
      <c r="BJ38" s="37">
        <f t="shared" si="13"/>
        <v>0</v>
      </c>
      <c r="BK38" s="38" t="str">
        <f t="shared" si="14"/>
        <v>0:00</v>
      </c>
      <c r="BM38" s="125"/>
      <c r="BN38" s="137"/>
      <c r="BO38" s="126"/>
      <c r="BQ38" s="125"/>
      <c r="BR38" s="137"/>
      <c r="BS38" s="126"/>
      <c r="BT38" s="139"/>
    </row>
    <row r="39" spans="1:72" x14ac:dyDescent="0.25">
      <c r="A39" s="46"/>
      <c r="B39" s="47"/>
      <c r="C39" s="48"/>
      <c r="D39" s="49">
        <f t="shared" si="5"/>
        <v>0</v>
      </c>
      <c r="E39" s="49">
        <f>IF(LEN(C39)&gt;4, Preise!$C$1-D39, 0)</f>
        <v>0</v>
      </c>
      <c r="F39" s="49" t="str">
        <f>IF(E39&gt;0, VLOOKUP(E39, Kategorie!$A$2:$B$121, 2,FALSE), "---")</f>
        <v>---</v>
      </c>
      <c r="G39" s="49">
        <f>IF(E39&gt;0, VLOOKUP(E39, Kategorie!$A$2:$I$121, 3,FALSE), 0)</f>
        <v>0</v>
      </c>
      <c r="H39" s="49">
        <f>IF(E39&gt;0, VLOOKUP(E39, Kategorie!$A$2:$I$121, 4,FALSE), 0)</f>
        <v>0</v>
      </c>
      <c r="I39" s="49">
        <f>IF(E39&gt;0, VLOOKUP(E39, Kategorie!$A$2:$I$121, 5,FALSE), 0)</f>
        <v>0</v>
      </c>
      <c r="J39" s="49">
        <f>IF(E39&gt;0, VLOOKUP(E39, Kategorie!$A$2:$I$121, 6,FALSE), 0)</f>
        <v>0</v>
      </c>
      <c r="K39" s="49">
        <f>IF(E39&gt;0, VLOOKUP(E39, Kategorie!$A$2:$I$121, 7,FALSE), 0)</f>
        <v>0</v>
      </c>
      <c r="L39" s="49">
        <f>IF(E39&gt;0, VLOOKUP(E39, Kategorie!$A$2:$I$121, 8,FALSE), 0)</f>
        <v>0</v>
      </c>
      <c r="M39" s="49">
        <f>IF(E39&gt;0, VLOOKUP(E39, Kategorie!$A$2:$I$121, 9,FALSE), 0)</f>
        <v>0</v>
      </c>
      <c r="N39" s="59"/>
      <c r="O39" s="50"/>
      <c r="P39" s="37">
        <f t="shared" si="0"/>
        <v>0</v>
      </c>
      <c r="Q39" s="56">
        <f>IF($E39&lt;21, $P39*Preise!$E$5, IF($BR$3=1, $P39*Preise!$E$3, Preise!$E$4))</f>
        <v>0</v>
      </c>
      <c r="R39" s="57"/>
      <c r="S39" s="49">
        <f t="shared" si="6"/>
        <v>0</v>
      </c>
      <c r="T39" s="58">
        <f>$P39*R39*Preise!$E$6</f>
        <v>0</v>
      </c>
      <c r="U39" s="38">
        <f>$P39*R39*Preise!$F$6</f>
        <v>0</v>
      </c>
      <c r="V39" s="57"/>
      <c r="W39" s="49">
        <f t="shared" si="1"/>
        <v>0</v>
      </c>
      <c r="X39" s="58">
        <f>IF($E39&lt;21, $P39*V39*Preise!$E$9, $P39*V39*Preise!$E$8)</f>
        <v>0</v>
      </c>
      <c r="Y39" s="38">
        <f>$P39*V39*Preise!$F$8</f>
        <v>0</v>
      </c>
      <c r="Z39" s="57"/>
      <c r="AA39" s="49">
        <f t="shared" si="7"/>
        <v>0</v>
      </c>
      <c r="AB39" s="59"/>
      <c r="AC39" s="49">
        <f t="shared" si="17"/>
        <v>0</v>
      </c>
      <c r="AD39" s="58">
        <f>IF($E39&lt;21, $P39*Z39*Preise!$E$12, $P39*Z39*Preise!$E$11)</f>
        <v>0</v>
      </c>
      <c r="AE39" s="49">
        <f>$P39*Z39*Preise!$F$11</f>
        <v>0</v>
      </c>
      <c r="AF39" s="37">
        <f t="shared" si="15"/>
        <v>0</v>
      </c>
      <c r="AG39" s="58">
        <f>IF($E39&lt;21, $P39*AF39*Preise!$E$14, $P39*AF39*Preise!$E$13)</f>
        <v>0</v>
      </c>
      <c r="AH39" s="38">
        <f>$P39*AF39*Preise!$F$13</f>
        <v>0</v>
      </c>
      <c r="AI39" s="57"/>
      <c r="AJ39" s="49">
        <f t="shared" si="8"/>
        <v>0</v>
      </c>
      <c r="AK39" s="58">
        <f>IF($E39&lt;21, $P39*AI39*Preise!$E$16, $P39*AI39*Preise!$E$15)</f>
        <v>0</v>
      </c>
      <c r="AL39" s="38">
        <f>$P39*AI39*Preise!$F$15</f>
        <v>0</v>
      </c>
      <c r="AM39" s="57"/>
      <c r="AN39" s="49">
        <f t="shared" si="16"/>
        <v>0</v>
      </c>
      <c r="AO39" s="58">
        <f>IF($E39&lt;21, $P39*AM39*AI39*Preise!$E$18, $P39*AM39*AI39*Preise!$E$17)</f>
        <v>0</v>
      </c>
      <c r="AP39" s="38">
        <f>$P39*AM39*AI39*Preise!$F$17</f>
        <v>0</v>
      </c>
      <c r="AQ39" s="57"/>
      <c r="AR39" s="49">
        <f t="shared" si="9"/>
        <v>0</v>
      </c>
      <c r="AS39" s="58">
        <f>IF($E39&lt;21, $P39*AQ39*AR39*Preise!$E$20, $P39*AQ39*AR39*Preise!$E$19)</f>
        <v>0</v>
      </c>
      <c r="AT39" s="38">
        <f>($G39+$H39+$I39) * $P39*AQ39*Preise!$F$19</f>
        <v>0</v>
      </c>
      <c r="AU39" s="57"/>
      <c r="AV39" s="49">
        <f t="shared" si="10"/>
        <v>0</v>
      </c>
      <c r="AW39" s="58">
        <f>IF($E39&lt;21, $P39*AU39*AV39*Preise!$E$22, $P39*AU39*AV39*Preise!$E$21)</f>
        <v>0</v>
      </c>
      <c r="AX39" s="49">
        <f>($K39+$L39+$M39) * $P39*AU39*Preise!$F$21</f>
        <v>0</v>
      </c>
      <c r="AY39" s="57"/>
      <c r="AZ39" s="49">
        <f t="shared" si="11"/>
        <v>0</v>
      </c>
      <c r="BA39" s="58">
        <f>IF($E39&lt;21, $P39*AY39*Preise!$E$24, $P39*AY39*Preise!$E$23)</f>
        <v>0</v>
      </c>
      <c r="BB39" s="38">
        <f>$P39*AY39*Preise!$F$23</f>
        <v>0</v>
      </c>
      <c r="BC39" s="57"/>
      <c r="BD39" s="49">
        <f t="shared" si="12"/>
        <v>0</v>
      </c>
      <c r="BE39" s="58">
        <f>IF($E39&lt;21, $P39*BC39*AY39*Preise!$E$26, $P39*BC39*AY39*Preise!$E$25)</f>
        <v>0</v>
      </c>
      <c r="BF39" s="38">
        <f>$P39*BC39*AY39*Preise!$F$25</f>
        <v>0</v>
      </c>
      <c r="BG39" s="11">
        <f t="shared" si="2"/>
        <v>0</v>
      </c>
      <c r="BH39" s="60">
        <f t="shared" si="3"/>
        <v>0</v>
      </c>
      <c r="BI39" s="38">
        <f t="shared" si="4"/>
        <v>0</v>
      </c>
      <c r="BJ39" s="37">
        <f t="shared" si="13"/>
        <v>0</v>
      </c>
      <c r="BK39" s="38" t="str">
        <f t="shared" si="14"/>
        <v>0:00</v>
      </c>
      <c r="BM39" s="125"/>
      <c r="BN39" s="137"/>
      <c r="BO39" s="126"/>
      <c r="BQ39" s="125"/>
      <c r="BR39" s="137"/>
      <c r="BS39" s="126"/>
      <c r="BT39" s="139"/>
    </row>
    <row r="40" spans="1:72" x14ac:dyDescent="0.25">
      <c r="A40" s="46"/>
      <c r="B40" s="47"/>
      <c r="C40" s="48"/>
      <c r="D40" s="49">
        <f t="shared" si="5"/>
        <v>0</v>
      </c>
      <c r="E40" s="49">
        <f>IF(LEN(C40)&gt;4, Preise!$C$1-D40, 0)</f>
        <v>0</v>
      </c>
      <c r="F40" s="49" t="str">
        <f>IF(E40&gt;0, VLOOKUP(E40, Kategorie!$A$2:$B$121, 2,FALSE), "---")</f>
        <v>---</v>
      </c>
      <c r="G40" s="49">
        <f>IF(E40&gt;0, VLOOKUP(E40, Kategorie!$A$2:$I$121, 3,FALSE), 0)</f>
        <v>0</v>
      </c>
      <c r="H40" s="49">
        <f>IF(E40&gt;0, VLOOKUP(E40, Kategorie!$A$2:$I$121, 4,FALSE), 0)</f>
        <v>0</v>
      </c>
      <c r="I40" s="49">
        <f>IF(E40&gt;0, VLOOKUP(E40, Kategorie!$A$2:$I$121, 5,FALSE), 0)</f>
        <v>0</v>
      </c>
      <c r="J40" s="49">
        <f>IF(E40&gt;0, VLOOKUP(E40, Kategorie!$A$2:$I$121, 6,FALSE), 0)</f>
        <v>0</v>
      </c>
      <c r="K40" s="49">
        <f>IF(E40&gt;0, VLOOKUP(E40, Kategorie!$A$2:$I$121, 7,FALSE), 0)</f>
        <v>0</v>
      </c>
      <c r="L40" s="49">
        <f>IF(E40&gt;0, VLOOKUP(E40, Kategorie!$A$2:$I$121, 8,FALSE), 0)</f>
        <v>0</v>
      </c>
      <c r="M40" s="49">
        <f>IF(E40&gt;0, VLOOKUP(E40, Kategorie!$A$2:$I$121, 9,FALSE), 0)</f>
        <v>0</v>
      </c>
      <c r="N40" s="59"/>
      <c r="O40" s="50"/>
      <c r="P40" s="37">
        <f t="shared" si="0"/>
        <v>0</v>
      </c>
      <c r="Q40" s="56">
        <f>IF($E40&lt;21, $P40*Preise!$E$5, IF($BR$3=1, $P40*Preise!$E$3, Preise!$E$4))</f>
        <v>0</v>
      </c>
      <c r="R40" s="57"/>
      <c r="S40" s="49">
        <f t="shared" si="6"/>
        <v>0</v>
      </c>
      <c r="T40" s="58">
        <f>$P40*R40*Preise!$E$6</f>
        <v>0</v>
      </c>
      <c r="U40" s="38">
        <f>$P40*R40*Preise!$F$6</f>
        <v>0</v>
      </c>
      <c r="V40" s="57"/>
      <c r="W40" s="49">
        <f t="shared" si="1"/>
        <v>0</v>
      </c>
      <c r="X40" s="58">
        <f>IF($E40&lt;21, $P40*V40*Preise!$E$9, $P40*V40*Preise!$E$8)</f>
        <v>0</v>
      </c>
      <c r="Y40" s="38">
        <f>$P40*V40*Preise!$F$8</f>
        <v>0</v>
      </c>
      <c r="Z40" s="57"/>
      <c r="AA40" s="49">
        <f t="shared" si="7"/>
        <v>0</v>
      </c>
      <c r="AB40" s="59"/>
      <c r="AC40" s="49">
        <f t="shared" si="17"/>
        <v>0</v>
      </c>
      <c r="AD40" s="58">
        <f>IF($E40&lt;21, $P40*Z40*Preise!$E$12, $P40*Z40*Preise!$E$11)</f>
        <v>0</v>
      </c>
      <c r="AE40" s="49">
        <f>$P40*Z40*Preise!$F$11</f>
        <v>0</v>
      </c>
      <c r="AF40" s="37">
        <f t="shared" si="15"/>
        <v>0</v>
      </c>
      <c r="AG40" s="58">
        <f>IF($E40&lt;21, $P40*AF40*Preise!$E$14, $P40*AF40*Preise!$E$13)</f>
        <v>0</v>
      </c>
      <c r="AH40" s="38">
        <f>$P40*AF40*Preise!$F$13</f>
        <v>0</v>
      </c>
      <c r="AI40" s="57"/>
      <c r="AJ40" s="49">
        <f t="shared" si="8"/>
        <v>0</v>
      </c>
      <c r="AK40" s="58">
        <f>IF($E40&lt;21, $P40*AI40*Preise!$E$16, $P40*AI40*Preise!$E$15)</f>
        <v>0</v>
      </c>
      <c r="AL40" s="38">
        <f>$P40*AI40*Preise!$F$15</f>
        <v>0</v>
      </c>
      <c r="AM40" s="57"/>
      <c r="AN40" s="49">
        <f t="shared" si="16"/>
        <v>0</v>
      </c>
      <c r="AO40" s="58">
        <f>IF($E40&lt;21, $P40*AM40*AI40*Preise!$E$18, $P40*AM40*AI40*Preise!$E$17)</f>
        <v>0</v>
      </c>
      <c r="AP40" s="38">
        <f>$P40*AM40*AI40*Preise!$F$17</f>
        <v>0</v>
      </c>
      <c r="AQ40" s="57"/>
      <c r="AR40" s="49">
        <f t="shared" si="9"/>
        <v>0</v>
      </c>
      <c r="AS40" s="58">
        <f>IF($E40&lt;21, $P40*AQ40*AR40*Preise!$E$20, $P40*AQ40*AR40*Preise!$E$19)</f>
        <v>0</v>
      </c>
      <c r="AT40" s="38">
        <f>($G40+$H40+$I40) * $P40*AQ40*Preise!$F$19</f>
        <v>0</v>
      </c>
      <c r="AU40" s="57"/>
      <c r="AV40" s="49">
        <f t="shared" si="10"/>
        <v>0</v>
      </c>
      <c r="AW40" s="58">
        <f>IF($E40&lt;21, $P40*AU40*AV40*Preise!$E$22, $P40*AU40*AV40*Preise!$E$21)</f>
        <v>0</v>
      </c>
      <c r="AX40" s="49">
        <f>($K40+$L40+$M40) * $P40*AU40*Preise!$F$21</f>
        <v>0</v>
      </c>
      <c r="AY40" s="57"/>
      <c r="AZ40" s="49">
        <f t="shared" si="11"/>
        <v>0</v>
      </c>
      <c r="BA40" s="58">
        <f>IF($E40&lt;21, $P40*AY40*Preise!$E$24, $P40*AY40*Preise!$E$23)</f>
        <v>0</v>
      </c>
      <c r="BB40" s="38">
        <f>$P40*AY40*Preise!$F$23</f>
        <v>0</v>
      </c>
      <c r="BC40" s="57"/>
      <c r="BD40" s="49">
        <f t="shared" si="12"/>
        <v>0</v>
      </c>
      <c r="BE40" s="58">
        <f>IF($E40&lt;21, $P40*BC40*AY40*Preise!$E$26, $P40*BC40*AY40*Preise!$E$25)</f>
        <v>0</v>
      </c>
      <c r="BF40" s="38">
        <f>$P40*BC40*AY40*Preise!$F$25</f>
        <v>0</v>
      </c>
      <c r="BG40" s="11">
        <f t="shared" si="2"/>
        <v>0</v>
      </c>
      <c r="BH40" s="60">
        <f t="shared" si="3"/>
        <v>0</v>
      </c>
      <c r="BI40" s="38">
        <f t="shared" si="4"/>
        <v>0</v>
      </c>
      <c r="BJ40" s="37">
        <f t="shared" si="13"/>
        <v>0</v>
      </c>
      <c r="BK40" s="38" t="str">
        <f t="shared" si="14"/>
        <v>0:00</v>
      </c>
      <c r="BM40" s="125"/>
      <c r="BN40" s="137"/>
      <c r="BO40" s="126"/>
      <c r="BQ40" s="125"/>
      <c r="BR40" s="137"/>
      <c r="BS40" s="126"/>
      <c r="BT40" s="139"/>
    </row>
    <row r="41" spans="1:72" x14ac:dyDescent="0.25">
      <c r="A41" s="46"/>
      <c r="B41" s="47"/>
      <c r="C41" s="48"/>
      <c r="D41" s="49">
        <f t="shared" si="5"/>
        <v>0</v>
      </c>
      <c r="E41" s="49">
        <f>IF(LEN(C41)&gt;4, Preise!$C$1-D41, 0)</f>
        <v>0</v>
      </c>
      <c r="F41" s="49" t="str">
        <f>IF(E41&gt;0, VLOOKUP(E41, Kategorie!$A$2:$B$121, 2,FALSE), "---")</f>
        <v>---</v>
      </c>
      <c r="G41" s="49">
        <f>IF(E41&gt;0, VLOOKUP(E41, Kategorie!$A$2:$I$121, 3,FALSE), 0)</f>
        <v>0</v>
      </c>
      <c r="H41" s="49">
        <f>IF(E41&gt;0, VLOOKUP(E41, Kategorie!$A$2:$I$121, 4,FALSE), 0)</f>
        <v>0</v>
      </c>
      <c r="I41" s="49">
        <f>IF(E41&gt;0, VLOOKUP(E41, Kategorie!$A$2:$I$121, 5,FALSE), 0)</f>
        <v>0</v>
      </c>
      <c r="J41" s="49">
        <f>IF(E41&gt;0, VLOOKUP(E41, Kategorie!$A$2:$I$121, 6,FALSE), 0)</f>
        <v>0</v>
      </c>
      <c r="K41" s="49">
        <f>IF(E41&gt;0, VLOOKUP(E41, Kategorie!$A$2:$I$121, 7,FALSE), 0)</f>
        <v>0</v>
      </c>
      <c r="L41" s="49">
        <f>IF(E41&gt;0, VLOOKUP(E41, Kategorie!$A$2:$I$121, 8,FALSE), 0)</f>
        <v>0</v>
      </c>
      <c r="M41" s="49">
        <f>IF(E41&gt;0, VLOOKUP(E41, Kategorie!$A$2:$I$121, 9,FALSE), 0)</f>
        <v>0</v>
      </c>
      <c r="N41" s="59"/>
      <c r="O41" s="50"/>
      <c r="P41" s="37">
        <f t="shared" si="0"/>
        <v>0</v>
      </c>
      <c r="Q41" s="56">
        <f>IF($E41&lt;21, $P41*Preise!$E$5, IF($BR$3=1, $P41*Preise!$E$3, Preise!$E$4))</f>
        <v>0</v>
      </c>
      <c r="R41" s="57"/>
      <c r="S41" s="49">
        <f t="shared" si="6"/>
        <v>0</v>
      </c>
      <c r="T41" s="58">
        <f>$P41*R41*Preise!$E$6</f>
        <v>0</v>
      </c>
      <c r="U41" s="38">
        <f>$P41*R41*Preise!$F$6</f>
        <v>0</v>
      </c>
      <c r="V41" s="57"/>
      <c r="W41" s="49">
        <f t="shared" si="1"/>
        <v>0</v>
      </c>
      <c r="X41" s="58">
        <f>IF($E41&lt;21, $P41*V41*Preise!$E$9, $P41*V41*Preise!$E$8)</f>
        <v>0</v>
      </c>
      <c r="Y41" s="38">
        <f>$P41*V41*Preise!$F$8</f>
        <v>0</v>
      </c>
      <c r="Z41" s="57"/>
      <c r="AA41" s="49">
        <f t="shared" si="7"/>
        <v>0</v>
      </c>
      <c r="AB41" s="59"/>
      <c r="AC41" s="49">
        <f t="shared" si="17"/>
        <v>0</v>
      </c>
      <c r="AD41" s="58">
        <f>IF($E41&lt;21, $P41*Z41*Preise!$E$12, $P41*Z41*Preise!$E$11)</f>
        <v>0</v>
      </c>
      <c r="AE41" s="49">
        <f>$P41*Z41*Preise!$F$11</f>
        <v>0</v>
      </c>
      <c r="AF41" s="37">
        <f t="shared" si="15"/>
        <v>0</v>
      </c>
      <c r="AG41" s="58">
        <f>IF($E41&lt;21, $P41*AF41*Preise!$E$14, $P41*AF41*Preise!$E$13)</f>
        <v>0</v>
      </c>
      <c r="AH41" s="38">
        <f>$P41*AF41*Preise!$F$13</f>
        <v>0</v>
      </c>
      <c r="AI41" s="57"/>
      <c r="AJ41" s="49">
        <f t="shared" si="8"/>
        <v>0</v>
      </c>
      <c r="AK41" s="58">
        <f>IF($E41&lt;21, $P41*AI41*Preise!$E$16, $P41*AI41*Preise!$E$15)</f>
        <v>0</v>
      </c>
      <c r="AL41" s="38">
        <f>$P41*AI41*Preise!$F$15</f>
        <v>0</v>
      </c>
      <c r="AM41" s="57"/>
      <c r="AN41" s="49">
        <f t="shared" si="16"/>
        <v>0</v>
      </c>
      <c r="AO41" s="58">
        <f>IF($E41&lt;21, $P41*AM41*AI41*Preise!$E$18, $P41*AM41*AI41*Preise!$E$17)</f>
        <v>0</v>
      </c>
      <c r="AP41" s="38">
        <f>$P41*AM41*AI41*Preise!$F$17</f>
        <v>0</v>
      </c>
      <c r="AQ41" s="57"/>
      <c r="AR41" s="49">
        <f t="shared" si="9"/>
        <v>0</v>
      </c>
      <c r="AS41" s="58">
        <f>IF($E41&lt;21, $P41*AQ41*AR41*Preise!$E$20, $P41*AQ41*AR41*Preise!$E$19)</f>
        <v>0</v>
      </c>
      <c r="AT41" s="38">
        <f>($G41+$H41+$I41) * $P41*AQ41*Preise!$F$19</f>
        <v>0</v>
      </c>
      <c r="AU41" s="57"/>
      <c r="AV41" s="49">
        <f t="shared" si="10"/>
        <v>0</v>
      </c>
      <c r="AW41" s="58">
        <f>IF($E41&lt;21, $P41*AU41*AV41*Preise!$E$22, $P41*AU41*AV41*Preise!$E$21)</f>
        <v>0</v>
      </c>
      <c r="AX41" s="49">
        <f>($K41+$L41+$M41) * $P41*AU41*Preise!$F$21</f>
        <v>0</v>
      </c>
      <c r="AY41" s="57"/>
      <c r="AZ41" s="49">
        <f t="shared" si="11"/>
        <v>0</v>
      </c>
      <c r="BA41" s="58">
        <f>IF($E41&lt;21, $P41*AY41*Preise!$E$24, $P41*AY41*Preise!$E$23)</f>
        <v>0</v>
      </c>
      <c r="BB41" s="38">
        <f>$P41*AY41*Preise!$F$23</f>
        <v>0</v>
      </c>
      <c r="BC41" s="57"/>
      <c r="BD41" s="49">
        <f t="shared" si="12"/>
        <v>0</v>
      </c>
      <c r="BE41" s="58">
        <f>IF($E41&lt;21, $P41*BC41*AY41*Preise!$E$26, $P41*BC41*AY41*Preise!$E$25)</f>
        <v>0</v>
      </c>
      <c r="BF41" s="38">
        <f>$P41*BC41*AY41*Preise!$F$25</f>
        <v>0</v>
      </c>
      <c r="BG41" s="11">
        <f t="shared" si="2"/>
        <v>0</v>
      </c>
      <c r="BH41" s="60">
        <f t="shared" si="3"/>
        <v>0</v>
      </c>
      <c r="BI41" s="38">
        <f t="shared" si="4"/>
        <v>0</v>
      </c>
      <c r="BJ41" s="37">
        <f t="shared" si="13"/>
        <v>0</v>
      </c>
      <c r="BK41" s="38" t="str">
        <f t="shared" si="14"/>
        <v>0:00</v>
      </c>
      <c r="BM41" s="125"/>
      <c r="BN41" s="137"/>
      <c r="BO41" s="126"/>
      <c r="BQ41" s="125"/>
      <c r="BR41" s="137"/>
      <c r="BS41" s="126"/>
      <c r="BT41" s="139"/>
    </row>
    <row r="42" spans="1:72" x14ac:dyDescent="0.25">
      <c r="A42" s="46"/>
      <c r="B42" s="47"/>
      <c r="C42" s="48"/>
      <c r="D42" s="49">
        <f t="shared" si="5"/>
        <v>0</v>
      </c>
      <c r="E42" s="49">
        <f>IF(LEN(C42)&gt;4, Preise!$C$1-D42, 0)</f>
        <v>0</v>
      </c>
      <c r="F42" s="49" t="str">
        <f>IF(E42&gt;0, VLOOKUP(E42, Kategorie!$A$2:$B$121, 2,FALSE), "---")</f>
        <v>---</v>
      </c>
      <c r="G42" s="49">
        <f>IF(E42&gt;0, VLOOKUP(E42, Kategorie!$A$2:$I$121, 3,FALSE), 0)</f>
        <v>0</v>
      </c>
      <c r="H42" s="49">
        <f>IF(E42&gt;0, VLOOKUP(E42, Kategorie!$A$2:$I$121, 4,FALSE), 0)</f>
        <v>0</v>
      </c>
      <c r="I42" s="49">
        <f>IF(E42&gt;0, VLOOKUP(E42, Kategorie!$A$2:$I$121, 5,FALSE), 0)</f>
        <v>0</v>
      </c>
      <c r="J42" s="49">
        <f>IF(E42&gt;0, VLOOKUP(E42, Kategorie!$A$2:$I$121, 6,FALSE), 0)</f>
        <v>0</v>
      </c>
      <c r="K42" s="49">
        <f>IF(E42&gt;0, VLOOKUP(E42, Kategorie!$A$2:$I$121, 7,FALSE), 0)</f>
        <v>0</v>
      </c>
      <c r="L42" s="49">
        <f>IF(E42&gt;0, VLOOKUP(E42, Kategorie!$A$2:$I$121, 8,FALSE), 0)</f>
        <v>0</v>
      </c>
      <c r="M42" s="49">
        <f>IF(E42&gt;0, VLOOKUP(E42, Kategorie!$A$2:$I$121, 9,FALSE), 0)</f>
        <v>0</v>
      </c>
      <c r="N42" s="59"/>
      <c r="O42" s="50"/>
      <c r="P42" s="37">
        <f t="shared" si="0"/>
        <v>0</v>
      </c>
      <c r="Q42" s="56">
        <f>IF($E42&lt;21, $P42*Preise!$E$5, IF($BR$3=1, $P42*Preise!$E$3, Preise!$E$4))</f>
        <v>0</v>
      </c>
      <c r="R42" s="57"/>
      <c r="S42" s="49">
        <f t="shared" si="6"/>
        <v>0</v>
      </c>
      <c r="T42" s="58">
        <f>$P42*R42*Preise!$E$6</f>
        <v>0</v>
      </c>
      <c r="U42" s="38">
        <f>$P42*R42*Preise!$F$6</f>
        <v>0</v>
      </c>
      <c r="V42" s="57"/>
      <c r="W42" s="49">
        <f t="shared" si="1"/>
        <v>0</v>
      </c>
      <c r="X42" s="58">
        <f>IF($E42&lt;21, $P42*V42*Preise!$E$9, $P42*V42*Preise!$E$8)</f>
        <v>0</v>
      </c>
      <c r="Y42" s="38">
        <f>$P42*V42*Preise!$F$8</f>
        <v>0</v>
      </c>
      <c r="Z42" s="57"/>
      <c r="AA42" s="49">
        <f t="shared" si="7"/>
        <v>0</v>
      </c>
      <c r="AB42" s="59"/>
      <c r="AC42" s="49">
        <f t="shared" si="17"/>
        <v>0</v>
      </c>
      <c r="AD42" s="58">
        <f>IF($E42&lt;21, $P42*Z42*Preise!$E$12, $P42*Z42*Preise!$E$11)</f>
        <v>0</v>
      </c>
      <c r="AE42" s="49">
        <f>$P42*Z42*Preise!$F$11</f>
        <v>0</v>
      </c>
      <c r="AF42" s="37">
        <f t="shared" si="15"/>
        <v>0</v>
      </c>
      <c r="AG42" s="58">
        <f>IF($E42&lt;21, $P42*AF42*Preise!$E$14, $P42*AF42*Preise!$E$13)</f>
        <v>0</v>
      </c>
      <c r="AH42" s="38">
        <f>$P42*AF42*Preise!$F$13</f>
        <v>0</v>
      </c>
      <c r="AI42" s="57"/>
      <c r="AJ42" s="49">
        <f t="shared" si="8"/>
        <v>0</v>
      </c>
      <c r="AK42" s="58">
        <f>IF($E42&lt;21, $P42*AI42*Preise!$E$16, $P42*AI42*Preise!$E$15)</f>
        <v>0</v>
      </c>
      <c r="AL42" s="38">
        <f>$P42*AI42*Preise!$F$15</f>
        <v>0</v>
      </c>
      <c r="AM42" s="57"/>
      <c r="AN42" s="49">
        <f t="shared" si="16"/>
        <v>0</v>
      </c>
      <c r="AO42" s="58">
        <f>IF($E42&lt;21, $P42*AM42*AI42*Preise!$E$18, $P42*AM42*AI42*Preise!$E$17)</f>
        <v>0</v>
      </c>
      <c r="AP42" s="38">
        <f>$P42*AM42*AI42*Preise!$F$17</f>
        <v>0</v>
      </c>
      <c r="AQ42" s="57"/>
      <c r="AR42" s="49">
        <f t="shared" si="9"/>
        <v>0</v>
      </c>
      <c r="AS42" s="58">
        <f>IF($E42&lt;21, $P42*AQ42*AR42*Preise!$E$20, $P42*AQ42*AR42*Preise!$E$19)</f>
        <v>0</v>
      </c>
      <c r="AT42" s="38">
        <f>($G42+$H42+$I42) * $P42*AQ42*Preise!$F$19</f>
        <v>0</v>
      </c>
      <c r="AU42" s="57"/>
      <c r="AV42" s="49">
        <f t="shared" si="10"/>
        <v>0</v>
      </c>
      <c r="AW42" s="58">
        <f>IF($E42&lt;21, $P42*AU42*AV42*Preise!$E$22, $P42*AU42*AV42*Preise!$E$21)</f>
        <v>0</v>
      </c>
      <c r="AX42" s="49">
        <f>($K42+$L42+$M42) * $P42*AU42*Preise!$F$21</f>
        <v>0</v>
      </c>
      <c r="AY42" s="57"/>
      <c r="AZ42" s="49">
        <f t="shared" si="11"/>
        <v>0</v>
      </c>
      <c r="BA42" s="58">
        <f>IF($E42&lt;21, $P42*AY42*Preise!$E$24, $P42*AY42*Preise!$E$23)</f>
        <v>0</v>
      </c>
      <c r="BB42" s="38">
        <f>$P42*AY42*Preise!$F$23</f>
        <v>0</v>
      </c>
      <c r="BC42" s="57"/>
      <c r="BD42" s="49">
        <f t="shared" si="12"/>
        <v>0</v>
      </c>
      <c r="BE42" s="58">
        <f>IF($E42&lt;21, $P42*BC42*AY42*Preise!$E$26, $P42*BC42*AY42*Preise!$E$25)</f>
        <v>0</v>
      </c>
      <c r="BF42" s="38">
        <f>$P42*BC42*AY42*Preise!$F$25</f>
        <v>0</v>
      </c>
      <c r="BG42" s="11">
        <f t="shared" si="2"/>
        <v>0</v>
      </c>
      <c r="BH42" s="60">
        <f t="shared" si="3"/>
        <v>0</v>
      </c>
      <c r="BI42" s="38">
        <f t="shared" si="4"/>
        <v>0</v>
      </c>
      <c r="BJ42" s="37">
        <f t="shared" si="13"/>
        <v>0</v>
      </c>
      <c r="BK42" s="38" t="str">
        <f t="shared" si="14"/>
        <v>0:00</v>
      </c>
      <c r="BM42" s="125"/>
      <c r="BN42" s="137"/>
      <c r="BO42" s="126"/>
      <c r="BQ42" s="125"/>
      <c r="BR42" s="137"/>
      <c r="BS42" s="126"/>
      <c r="BT42" s="139"/>
    </row>
    <row r="43" spans="1:72" x14ac:dyDescent="0.25">
      <c r="A43" s="46"/>
      <c r="B43" s="47"/>
      <c r="C43" s="48"/>
      <c r="D43" s="49">
        <f t="shared" si="5"/>
        <v>0</v>
      </c>
      <c r="E43" s="49">
        <f>IF(LEN(C43)&gt;4, Preise!$C$1-D43, 0)</f>
        <v>0</v>
      </c>
      <c r="F43" s="49" t="str">
        <f>IF(E43&gt;0, VLOOKUP(E43, Kategorie!$A$2:$B$121, 2,FALSE), "---")</f>
        <v>---</v>
      </c>
      <c r="G43" s="49">
        <f>IF(E43&gt;0, VLOOKUP(E43, Kategorie!$A$2:$I$121, 3,FALSE), 0)</f>
        <v>0</v>
      </c>
      <c r="H43" s="49">
        <f>IF(E43&gt;0, VLOOKUP(E43, Kategorie!$A$2:$I$121, 4,FALSE), 0)</f>
        <v>0</v>
      </c>
      <c r="I43" s="49">
        <f>IF(E43&gt;0, VLOOKUP(E43, Kategorie!$A$2:$I$121, 5,FALSE), 0)</f>
        <v>0</v>
      </c>
      <c r="J43" s="49">
        <f>IF(E43&gt;0, VLOOKUP(E43, Kategorie!$A$2:$I$121, 6,FALSE), 0)</f>
        <v>0</v>
      </c>
      <c r="K43" s="49">
        <f>IF(E43&gt;0, VLOOKUP(E43, Kategorie!$A$2:$I$121, 7,FALSE), 0)</f>
        <v>0</v>
      </c>
      <c r="L43" s="49">
        <f>IF(E43&gt;0, VLOOKUP(E43, Kategorie!$A$2:$I$121, 8,FALSE), 0)</f>
        <v>0</v>
      </c>
      <c r="M43" s="49">
        <f>IF(E43&gt;0, VLOOKUP(E43, Kategorie!$A$2:$I$121, 9,FALSE), 0)</f>
        <v>0</v>
      </c>
      <c r="N43" s="59"/>
      <c r="O43" s="50"/>
      <c r="P43" s="37">
        <f t="shared" si="0"/>
        <v>0</v>
      </c>
      <c r="Q43" s="56">
        <f>IF($E43&lt;21, $P43*Preise!$E$5, IF($BR$3=1, $P43*Preise!$E$3, Preise!$E$4))</f>
        <v>0</v>
      </c>
      <c r="R43" s="57"/>
      <c r="S43" s="49">
        <f t="shared" si="6"/>
        <v>0</v>
      </c>
      <c r="T43" s="58">
        <f>$P43*R43*Preise!$E$6</f>
        <v>0</v>
      </c>
      <c r="U43" s="38">
        <f>$P43*R43*Preise!$F$6</f>
        <v>0</v>
      </c>
      <c r="V43" s="57"/>
      <c r="W43" s="49">
        <f t="shared" si="1"/>
        <v>0</v>
      </c>
      <c r="X43" s="58">
        <f>IF($E43&lt;21, $P43*V43*Preise!$E$9, $P43*V43*Preise!$E$8)</f>
        <v>0</v>
      </c>
      <c r="Y43" s="38">
        <f>$P43*V43*Preise!$F$8</f>
        <v>0</v>
      </c>
      <c r="Z43" s="57"/>
      <c r="AA43" s="49">
        <f t="shared" si="7"/>
        <v>0</v>
      </c>
      <c r="AB43" s="59"/>
      <c r="AC43" s="49">
        <f t="shared" si="17"/>
        <v>0</v>
      </c>
      <c r="AD43" s="58">
        <f>IF($E43&lt;21, $P43*Z43*Preise!$E$12, $P43*Z43*Preise!$E$11)</f>
        <v>0</v>
      </c>
      <c r="AE43" s="49">
        <f>$P43*Z43*Preise!$F$11</f>
        <v>0</v>
      </c>
      <c r="AF43" s="37">
        <f t="shared" si="15"/>
        <v>0</v>
      </c>
      <c r="AG43" s="58">
        <f>IF($E43&lt;21, $P43*AF43*Preise!$E$14, $P43*AF43*Preise!$E$13)</f>
        <v>0</v>
      </c>
      <c r="AH43" s="38">
        <f>$P43*AF43*Preise!$F$13</f>
        <v>0</v>
      </c>
      <c r="AI43" s="57"/>
      <c r="AJ43" s="49">
        <f t="shared" si="8"/>
        <v>0</v>
      </c>
      <c r="AK43" s="58">
        <f>IF($E43&lt;21, $P43*AI43*Preise!$E$16, $P43*AI43*Preise!$E$15)</f>
        <v>0</v>
      </c>
      <c r="AL43" s="38">
        <f>$P43*AI43*Preise!$F$15</f>
        <v>0</v>
      </c>
      <c r="AM43" s="57"/>
      <c r="AN43" s="49">
        <f t="shared" si="16"/>
        <v>0</v>
      </c>
      <c r="AO43" s="58">
        <f>IF($E43&lt;21, $P43*AM43*AI43*Preise!$E$18, $P43*AM43*AI43*Preise!$E$17)</f>
        <v>0</v>
      </c>
      <c r="AP43" s="38">
        <f>$P43*AM43*AI43*Preise!$F$17</f>
        <v>0</v>
      </c>
      <c r="AQ43" s="57"/>
      <c r="AR43" s="49">
        <f t="shared" si="9"/>
        <v>0</v>
      </c>
      <c r="AS43" s="58">
        <f>IF($E43&lt;21, $P43*AQ43*AR43*Preise!$E$20, $P43*AQ43*AR43*Preise!$E$19)</f>
        <v>0</v>
      </c>
      <c r="AT43" s="38">
        <f>($G43+$H43+$I43) * $P43*AQ43*Preise!$F$19</f>
        <v>0</v>
      </c>
      <c r="AU43" s="57"/>
      <c r="AV43" s="49">
        <f t="shared" si="10"/>
        <v>0</v>
      </c>
      <c r="AW43" s="58">
        <f>IF($E43&lt;21, $P43*AU43*AV43*Preise!$E$22, $P43*AU43*AV43*Preise!$E$21)</f>
        <v>0</v>
      </c>
      <c r="AX43" s="49">
        <f>($K43+$L43+$M43) * $P43*AU43*Preise!$F$21</f>
        <v>0</v>
      </c>
      <c r="AY43" s="57"/>
      <c r="AZ43" s="49">
        <f t="shared" si="11"/>
        <v>0</v>
      </c>
      <c r="BA43" s="58">
        <f>IF($E43&lt;21, $P43*AY43*Preise!$E$24, $P43*AY43*Preise!$E$23)</f>
        <v>0</v>
      </c>
      <c r="BB43" s="38">
        <f>$P43*AY43*Preise!$F$23</f>
        <v>0</v>
      </c>
      <c r="BC43" s="57"/>
      <c r="BD43" s="49">
        <f t="shared" si="12"/>
        <v>0</v>
      </c>
      <c r="BE43" s="58">
        <f>IF($E43&lt;21, $P43*BC43*AY43*Preise!$E$26, $P43*BC43*AY43*Preise!$E$25)</f>
        <v>0</v>
      </c>
      <c r="BF43" s="38">
        <f>$P43*BC43*AY43*Preise!$F$25</f>
        <v>0</v>
      </c>
      <c r="BG43" s="11">
        <f t="shared" si="2"/>
        <v>0</v>
      </c>
      <c r="BH43" s="60">
        <f t="shared" si="3"/>
        <v>0</v>
      </c>
      <c r="BI43" s="38">
        <f t="shared" si="4"/>
        <v>0</v>
      </c>
      <c r="BJ43" s="37">
        <f t="shared" si="13"/>
        <v>0</v>
      </c>
      <c r="BK43" s="38" t="str">
        <f t="shared" si="14"/>
        <v>0:00</v>
      </c>
      <c r="BM43" s="125"/>
      <c r="BN43" s="137"/>
      <c r="BO43" s="126"/>
      <c r="BQ43" s="125"/>
      <c r="BR43" s="137"/>
      <c r="BS43" s="126"/>
      <c r="BT43" s="139"/>
    </row>
    <row r="44" spans="1:72" x14ac:dyDescent="0.25">
      <c r="A44" s="46"/>
      <c r="B44" s="47"/>
      <c r="C44" s="48"/>
      <c r="D44" s="49">
        <f t="shared" si="5"/>
        <v>0</v>
      </c>
      <c r="E44" s="49">
        <f>IF(LEN(C44)&gt;4, Preise!$C$1-D44, 0)</f>
        <v>0</v>
      </c>
      <c r="F44" s="49" t="str">
        <f>IF(E44&gt;0, VLOOKUP(E44, Kategorie!$A$2:$B$121, 2,FALSE), "---")</f>
        <v>---</v>
      </c>
      <c r="G44" s="49">
        <f>IF(E44&gt;0, VLOOKUP(E44, Kategorie!$A$2:$I$121, 3,FALSE), 0)</f>
        <v>0</v>
      </c>
      <c r="H44" s="49">
        <f>IF(E44&gt;0, VLOOKUP(E44, Kategorie!$A$2:$I$121, 4,FALSE), 0)</f>
        <v>0</v>
      </c>
      <c r="I44" s="49">
        <f>IF(E44&gt;0, VLOOKUP(E44, Kategorie!$A$2:$I$121, 5,FALSE), 0)</f>
        <v>0</v>
      </c>
      <c r="J44" s="49">
        <f>IF(E44&gt;0, VLOOKUP(E44, Kategorie!$A$2:$I$121, 6,FALSE), 0)</f>
        <v>0</v>
      </c>
      <c r="K44" s="49">
        <f>IF(E44&gt;0, VLOOKUP(E44, Kategorie!$A$2:$I$121, 7,FALSE), 0)</f>
        <v>0</v>
      </c>
      <c r="L44" s="49">
        <f>IF(E44&gt;0, VLOOKUP(E44, Kategorie!$A$2:$I$121, 8,FALSE), 0)</f>
        <v>0</v>
      </c>
      <c r="M44" s="49">
        <f>IF(E44&gt;0, VLOOKUP(E44, Kategorie!$A$2:$I$121, 9,FALSE), 0)</f>
        <v>0</v>
      </c>
      <c r="N44" s="59"/>
      <c r="O44" s="50"/>
      <c r="P44" s="37">
        <f t="shared" si="0"/>
        <v>0</v>
      </c>
      <c r="Q44" s="56">
        <f>IF($E44&lt;21, $P44*Preise!$E$5, IF($BR$3=1, $P44*Preise!$E$3, Preise!$E$4))</f>
        <v>0</v>
      </c>
      <c r="R44" s="57"/>
      <c r="S44" s="49">
        <f t="shared" si="6"/>
        <v>0</v>
      </c>
      <c r="T44" s="58">
        <f>$P44*R44*Preise!$E$6</f>
        <v>0</v>
      </c>
      <c r="U44" s="38">
        <f>$P44*R44*Preise!$F$6</f>
        <v>0</v>
      </c>
      <c r="V44" s="57"/>
      <c r="W44" s="49">
        <f t="shared" si="1"/>
        <v>0</v>
      </c>
      <c r="X44" s="58">
        <f>IF($E44&lt;21, $P44*V44*Preise!$E$9, $P44*V44*Preise!$E$8)</f>
        <v>0</v>
      </c>
      <c r="Y44" s="38">
        <f>$P44*V44*Preise!$F$8</f>
        <v>0</v>
      </c>
      <c r="Z44" s="57"/>
      <c r="AA44" s="49">
        <f t="shared" si="7"/>
        <v>0</v>
      </c>
      <c r="AB44" s="59"/>
      <c r="AC44" s="49">
        <f t="shared" si="17"/>
        <v>0</v>
      </c>
      <c r="AD44" s="58">
        <f>IF($E44&lt;21, $P44*Z44*Preise!$E$12, $P44*Z44*Preise!$E$11)</f>
        <v>0</v>
      </c>
      <c r="AE44" s="49">
        <f>$P44*Z44*Preise!$F$11</f>
        <v>0</v>
      </c>
      <c r="AF44" s="37">
        <f t="shared" si="15"/>
        <v>0</v>
      </c>
      <c r="AG44" s="58">
        <f>IF($E44&lt;21, $P44*AF44*Preise!$E$14, $P44*AF44*Preise!$E$13)</f>
        <v>0</v>
      </c>
      <c r="AH44" s="38">
        <f>$P44*AF44*Preise!$F$13</f>
        <v>0</v>
      </c>
      <c r="AI44" s="57"/>
      <c r="AJ44" s="49">
        <f t="shared" si="8"/>
        <v>0</v>
      </c>
      <c r="AK44" s="58">
        <f>IF($E44&lt;21, $P44*AI44*Preise!$E$16, $P44*AI44*Preise!$E$15)</f>
        <v>0</v>
      </c>
      <c r="AL44" s="38">
        <f>$P44*AI44*Preise!$F$15</f>
        <v>0</v>
      </c>
      <c r="AM44" s="57"/>
      <c r="AN44" s="49">
        <f t="shared" si="16"/>
        <v>0</v>
      </c>
      <c r="AO44" s="58">
        <f>IF($E44&lt;21, $P44*AM44*AI44*Preise!$E$18, $P44*AM44*AI44*Preise!$E$17)</f>
        <v>0</v>
      </c>
      <c r="AP44" s="38">
        <f>$P44*AM44*AI44*Preise!$F$17</f>
        <v>0</v>
      </c>
      <c r="AQ44" s="57"/>
      <c r="AR44" s="49">
        <f t="shared" si="9"/>
        <v>0</v>
      </c>
      <c r="AS44" s="58">
        <f>IF($E44&lt;21, $P44*AQ44*AR44*Preise!$E$20, $P44*AQ44*AR44*Preise!$E$19)</f>
        <v>0</v>
      </c>
      <c r="AT44" s="38">
        <f>($G44+$H44+$I44) * $P44*AQ44*Preise!$F$19</f>
        <v>0</v>
      </c>
      <c r="AU44" s="57"/>
      <c r="AV44" s="49">
        <f t="shared" si="10"/>
        <v>0</v>
      </c>
      <c r="AW44" s="58">
        <f>IF($E44&lt;21, $P44*AU44*AV44*Preise!$E$22, $P44*AU44*AV44*Preise!$E$21)</f>
        <v>0</v>
      </c>
      <c r="AX44" s="49">
        <f>($K44+$L44+$M44) * $P44*AU44*Preise!$F$21</f>
        <v>0</v>
      </c>
      <c r="AY44" s="57"/>
      <c r="AZ44" s="49">
        <f t="shared" si="11"/>
        <v>0</v>
      </c>
      <c r="BA44" s="58">
        <f>IF($E44&lt;21, $P44*AY44*Preise!$E$24, $P44*AY44*Preise!$E$23)</f>
        <v>0</v>
      </c>
      <c r="BB44" s="38">
        <f>$P44*AY44*Preise!$F$23</f>
        <v>0</v>
      </c>
      <c r="BC44" s="57"/>
      <c r="BD44" s="49">
        <f t="shared" si="12"/>
        <v>0</v>
      </c>
      <c r="BE44" s="58">
        <f>IF($E44&lt;21, $P44*BC44*AY44*Preise!$E$26, $P44*BC44*AY44*Preise!$E$25)</f>
        <v>0</v>
      </c>
      <c r="BF44" s="38">
        <f>$P44*BC44*AY44*Preise!$F$25</f>
        <v>0</v>
      </c>
      <c r="BG44" s="11">
        <f t="shared" si="2"/>
        <v>0</v>
      </c>
      <c r="BH44" s="60">
        <f t="shared" si="3"/>
        <v>0</v>
      </c>
      <c r="BI44" s="38">
        <f t="shared" si="4"/>
        <v>0</v>
      </c>
      <c r="BJ44" s="37">
        <f t="shared" si="13"/>
        <v>0</v>
      </c>
      <c r="BK44" s="38" t="str">
        <f t="shared" si="14"/>
        <v>0:00</v>
      </c>
      <c r="BM44" s="125"/>
      <c r="BN44" s="137"/>
      <c r="BO44" s="126"/>
      <c r="BQ44" s="125"/>
      <c r="BR44" s="137"/>
      <c r="BS44" s="126"/>
      <c r="BT44" s="139"/>
    </row>
    <row r="45" spans="1:72" x14ac:dyDescent="0.25">
      <c r="A45" s="46"/>
      <c r="B45" s="47"/>
      <c r="C45" s="48"/>
      <c r="D45" s="49">
        <f t="shared" si="5"/>
        <v>0</v>
      </c>
      <c r="E45" s="49">
        <f>IF(LEN(C45)&gt;4, Preise!$C$1-D45, 0)</f>
        <v>0</v>
      </c>
      <c r="F45" s="49" t="str">
        <f>IF(E45&gt;0, VLOOKUP(E45, Kategorie!$A$2:$B$121, 2,FALSE), "---")</f>
        <v>---</v>
      </c>
      <c r="G45" s="49">
        <f>IF(E45&gt;0, VLOOKUP(E45, Kategorie!$A$2:$I$121, 3,FALSE), 0)</f>
        <v>0</v>
      </c>
      <c r="H45" s="49">
        <f>IF(E45&gt;0, VLOOKUP(E45, Kategorie!$A$2:$I$121, 4,FALSE), 0)</f>
        <v>0</v>
      </c>
      <c r="I45" s="49">
        <f>IF(E45&gt;0, VLOOKUP(E45, Kategorie!$A$2:$I$121, 5,FALSE), 0)</f>
        <v>0</v>
      </c>
      <c r="J45" s="49">
        <f>IF(E45&gt;0, VLOOKUP(E45, Kategorie!$A$2:$I$121, 6,FALSE), 0)</f>
        <v>0</v>
      </c>
      <c r="K45" s="49">
        <f>IF(E45&gt;0, VLOOKUP(E45, Kategorie!$A$2:$I$121, 7,FALSE), 0)</f>
        <v>0</v>
      </c>
      <c r="L45" s="49">
        <f>IF(E45&gt;0, VLOOKUP(E45, Kategorie!$A$2:$I$121, 8,FALSE), 0)</f>
        <v>0</v>
      </c>
      <c r="M45" s="49">
        <f>IF(E45&gt;0, VLOOKUP(E45, Kategorie!$A$2:$I$121, 9,FALSE), 0)</f>
        <v>0</v>
      </c>
      <c r="N45" s="59"/>
      <c r="O45" s="50"/>
      <c r="P45" s="37">
        <f t="shared" si="0"/>
        <v>0</v>
      </c>
      <c r="Q45" s="56">
        <f>IF($E45&lt;21, $P45*Preise!$E$5, IF($BR$3=1, $P45*Preise!$E$3, Preise!$E$4))</f>
        <v>0</v>
      </c>
      <c r="R45" s="57"/>
      <c r="S45" s="49">
        <f t="shared" si="6"/>
        <v>0</v>
      </c>
      <c r="T45" s="58">
        <f>$P45*R45*Preise!$E$6</f>
        <v>0</v>
      </c>
      <c r="U45" s="38">
        <f>$P45*R45*Preise!$F$6</f>
        <v>0</v>
      </c>
      <c r="V45" s="57"/>
      <c r="W45" s="49">
        <f t="shared" si="1"/>
        <v>0</v>
      </c>
      <c r="X45" s="58">
        <f>IF($E45&lt;21, $P45*V45*Preise!$E$9, $P45*V45*Preise!$E$8)</f>
        <v>0</v>
      </c>
      <c r="Y45" s="38">
        <f>$P45*V45*Preise!$F$8</f>
        <v>0</v>
      </c>
      <c r="Z45" s="57"/>
      <c r="AA45" s="49">
        <f t="shared" si="7"/>
        <v>0</v>
      </c>
      <c r="AB45" s="59"/>
      <c r="AC45" s="49">
        <f t="shared" si="17"/>
        <v>0</v>
      </c>
      <c r="AD45" s="58">
        <f>IF($E45&lt;21, $P45*Z45*Preise!$E$12, $P45*Z45*Preise!$E$11)</f>
        <v>0</v>
      </c>
      <c r="AE45" s="49">
        <f>$P45*Z45*Preise!$F$11</f>
        <v>0</v>
      </c>
      <c r="AF45" s="37">
        <f t="shared" si="15"/>
        <v>0</v>
      </c>
      <c r="AG45" s="58">
        <f>IF($E45&lt;21, $P45*AF45*Preise!$E$14, $P45*AF45*Preise!$E$13)</f>
        <v>0</v>
      </c>
      <c r="AH45" s="38">
        <f>$P45*AF45*Preise!$F$13</f>
        <v>0</v>
      </c>
      <c r="AI45" s="57"/>
      <c r="AJ45" s="49">
        <f t="shared" si="8"/>
        <v>0</v>
      </c>
      <c r="AK45" s="58">
        <f>IF($E45&lt;21, $P45*AI45*Preise!$E$16, $P45*AI45*Preise!$E$15)</f>
        <v>0</v>
      </c>
      <c r="AL45" s="38">
        <f>$P45*AI45*Preise!$F$15</f>
        <v>0</v>
      </c>
      <c r="AM45" s="57"/>
      <c r="AN45" s="49">
        <f t="shared" si="16"/>
        <v>0</v>
      </c>
      <c r="AO45" s="58">
        <f>IF($E45&lt;21, $P45*AM45*AI45*Preise!$E$18, $P45*AM45*AI45*Preise!$E$17)</f>
        <v>0</v>
      </c>
      <c r="AP45" s="38">
        <f>$P45*AM45*AI45*Preise!$F$17</f>
        <v>0</v>
      </c>
      <c r="AQ45" s="57"/>
      <c r="AR45" s="49">
        <f t="shared" si="9"/>
        <v>0</v>
      </c>
      <c r="AS45" s="58">
        <f>IF($E45&lt;21, $P45*AQ45*AR45*Preise!$E$20, $P45*AQ45*AR45*Preise!$E$19)</f>
        <v>0</v>
      </c>
      <c r="AT45" s="38">
        <f>($G45+$H45+$I45) * $P45*AQ45*Preise!$F$19</f>
        <v>0</v>
      </c>
      <c r="AU45" s="57"/>
      <c r="AV45" s="49">
        <f t="shared" si="10"/>
        <v>0</v>
      </c>
      <c r="AW45" s="58">
        <f>IF($E45&lt;21, $P45*AU45*AV45*Preise!$E$22, $P45*AU45*AV45*Preise!$E$21)</f>
        <v>0</v>
      </c>
      <c r="AX45" s="49">
        <f>($K45+$L45+$M45) * $P45*AU45*Preise!$F$21</f>
        <v>0</v>
      </c>
      <c r="AY45" s="57"/>
      <c r="AZ45" s="49">
        <f t="shared" si="11"/>
        <v>0</v>
      </c>
      <c r="BA45" s="58">
        <f>IF($E45&lt;21, $P45*AY45*Preise!$E$24, $P45*AY45*Preise!$E$23)</f>
        <v>0</v>
      </c>
      <c r="BB45" s="38">
        <f>$P45*AY45*Preise!$F$23</f>
        <v>0</v>
      </c>
      <c r="BC45" s="57"/>
      <c r="BD45" s="49">
        <f t="shared" si="12"/>
        <v>0</v>
      </c>
      <c r="BE45" s="58">
        <f>IF($E45&lt;21, $P45*BC45*AY45*Preise!$E$26, $P45*BC45*AY45*Preise!$E$25)</f>
        <v>0</v>
      </c>
      <c r="BF45" s="38">
        <f>$P45*BC45*AY45*Preise!$F$25</f>
        <v>0</v>
      </c>
      <c r="BG45" s="11">
        <f t="shared" si="2"/>
        <v>0</v>
      </c>
      <c r="BH45" s="60">
        <f t="shared" si="3"/>
        <v>0</v>
      </c>
      <c r="BI45" s="38">
        <f t="shared" si="4"/>
        <v>0</v>
      </c>
      <c r="BJ45" s="37">
        <f t="shared" si="13"/>
        <v>0</v>
      </c>
      <c r="BK45" s="38" t="str">
        <f t="shared" si="14"/>
        <v>0:00</v>
      </c>
      <c r="BM45" s="125"/>
      <c r="BN45" s="137"/>
      <c r="BO45" s="126"/>
      <c r="BQ45" s="125"/>
      <c r="BR45" s="137"/>
      <c r="BS45" s="126"/>
      <c r="BT45" s="139"/>
    </row>
    <row r="46" spans="1:72" x14ac:dyDescent="0.25">
      <c r="A46" s="46"/>
      <c r="B46" s="47"/>
      <c r="C46" s="48"/>
      <c r="D46" s="49">
        <f t="shared" si="5"/>
        <v>0</v>
      </c>
      <c r="E46" s="49">
        <f>IF(LEN(C46)&gt;4, Preise!$C$1-D46, 0)</f>
        <v>0</v>
      </c>
      <c r="F46" s="49" t="str">
        <f>IF(E46&gt;0, VLOOKUP(E46, Kategorie!$A$2:$B$121, 2,FALSE), "---")</f>
        <v>---</v>
      </c>
      <c r="G46" s="49">
        <f>IF(E46&gt;0, VLOOKUP(E46, Kategorie!$A$2:$I$121, 3,FALSE), 0)</f>
        <v>0</v>
      </c>
      <c r="H46" s="49">
        <f>IF(E46&gt;0, VLOOKUP(E46, Kategorie!$A$2:$I$121, 4,FALSE), 0)</f>
        <v>0</v>
      </c>
      <c r="I46" s="49">
        <f>IF(E46&gt;0, VLOOKUP(E46, Kategorie!$A$2:$I$121, 5,FALSE), 0)</f>
        <v>0</v>
      </c>
      <c r="J46" s="49">
        <f>IF(E46&gt;0, VLOOKUP(E46, Kategorie!$A$2:$I$121, 6,FALSE), 0)</f>
        <v>0</v>
      </c>
      <c r="K46" s="49">
        <f>IF(E46&gt;0, VLOOKUP(E46, Kategorie!$A$2:$I$121, 7,FALSE), 0)</f>
        <v>0</v>
      </c>
      <c r="L46" s="49">
        <f>IF(E46&gt;0, VLOOKUP(E46, Kategorie!$A$2:$I$121, 8,FALSE), 0)</f>
        <v>0</v>
      </c>
      <c r="M46" s="49">
        <f>IF(E46&gt;0, VLOOKUP(E46, Kategorie!$A$2:$I$121, 9,FALSE), 0)</f>
        <v>0</v>
      </c>
      <c r="N46" s="59"/>
      <c r="O46" s="50"/>
      <c r="P46" s="37">
        <f t="shared" si="0"/>
        <v>0</v>
      </c>
      <c r="Q46" s="56">
        <f>IF($E46&lt;21, $P46*Preise!$E$5, IF($BR$3=1, $P46*Preise!$E$3, Preise!$E$4))</f>
        <v>0</v>
      </c>
      <c r="R46" s="57"/>
      <c r="S46" s="49">
        <f t="shared" si="6"/>
        <v>0</v>
      </c>
      <c r="T46" s="58">
        <f>$P46*R46*Preise!$E$6</f>
        <v>0</v>
      </c>
      <c r="U46" s="38">
        <f>$P46*R46*Preise!$F$6</f>
        <v>0</v>
      </c>
      <c r="V46" s="57"/>
      <c r="W46" s="49">
        <f t="shared" si="1"/>
        <v>0</v>
      </c>
      <c r="X46" s="58">
        <f>IF($E46&lt;21, $P46*V46*Preise!$E$9, $P46*V46*Preise!$E$8)</f>
        <v>0</v>
      </c>
      <c r="Y46" s="38">
        <f>$P46*V46*Preise!$F$8</f>
        <v>0</v>
      </c>
      <c r="Z46" s="57"/>
      <c r="AA46" s="49">
        <f t="shared" si="7"/>
        <v>0</v>
      </c>
      <c r="AB46" s="59"/>
      <c r="AC46" s="49">
        <f t="shared" si="17"/>
        <v>0</v>
      </c>
      <c r="AD46" s="58">
        <f>IF($E46&lt;21, $P46*Z46*Preise!$E$12, $P46*Z46*Preise!$E$11)</f>
        <v>0</v>
      </c>
      <c r="AE46" s="49">
        <f>$P46*Z46*Preise!$F$11</f>
        <v>0</v>
      </c>
      <c r="AF46" s="37">
        <f t="shared" si="15"/>
        <v>0</v>
      </c>
      <c r="AG46" s="58">
        <f>IF($E46&lt;21, $P46*AF46*Preise!$E$14, $P46*AF46*Preise!$E$13)</f>
        <v>0</v>
      </c>
      <c r="AH46" s="38">
        <f>$P46*AF46*Preise!$F$13</f>
        <v>0</v>
      </c>
      <c r="AI46" s="57"/>
      <c r="AJ46" s="49">
        <f t="shared" si="8"/>
        <v>0</v>
      </c>
      <c r="AK46" s="58">
        <f>IF($E46&lt;21, $P46*AI46*Preise!$E$16, $P46*AI46*Preise!$E$15)</f>
        <v>0</v>
      </c>
      <c r="AL46" s="38">
        <f>$P46*AI46*Preise!$F$15</f>
        <v>0</v>
      </c>
      <c r="AM46" s="57"/>
      <c r="AN46" s="49">
        <f t="shared" si="16"/>
        <v>0</v>
      </c>
      <c r="AO46" s="58">
        <f>IF($E46&lt;21, $P46*AM46*AI46*Preise!$E$18, $P46*AM46*AI46*Preise!$E$17)</f>
        <v>0</v>
      </c>
      <c r="AP46" s="38">
        <f>$P46*AM46*AI46*Preise!$F$17</f>
        <v>0</v>
      </c>
      <c r="AQ46" s="57"/>
      <c r="AR46" s="49">
        <f t="shared" si="9"/>
        <v>0</v>
      </c>
      <c r="AS46" s="58">
        <f>IF($E46&lt;21, $P46*AQ46*AR46*Preise!$E$20, $P46*AQ46*AR46*Preise!$E$19)</f>
        <v>0</v>
      </c>
      <c r="AT46" s="38">
        <f>($G46+$H46+$I46) * $P46*AQ46*Preise!$F$19</f>
        <v>0</v>
      </c>
      <c r="AU46" s="57"/>
      <c r="AV46" s="49">
        <f t="shared" si="10"/>
        <v>0</v>
      </c>
      <c r="AW46" s="58">
        <f>IF($E46&lt;21, $P46*AU46*AV46*Preise!$E$22, $P46*AU46*AV46*Preise!$E$21)</f>
        <v>0</v>
      </c>
      <c r="AX46" s="49">
        <f>($K46+$L46+$M46) * $P46*AU46*Preise!$F$21</f>
        <v>0</v>
      </c>
      <c r="AY46" s="57"/>
      <c r="AZ46" s="49">
        <f t="shared" si="11"/>
        <v>0</v>
      </c>
      <c r="BA46" s="58">
        <f>IF($E46&lt;21, $P46*AY46*Preise!$E$24, $P46*AY46*Preise!$E$23)</f>
        <v>0</v>
      </c>
      <c r="BB46" s="38">
        <f>$P46*AY46*Preise!$F$23</f>
        <v>0</v>
      </c>
      <c r="BC46" s="57"/>
      <c r="BD46" s="49">
        <f t="shared" si="12"/>
        <v>0</v>
      </c>
      <c r="BE46" s="58">
        <f>IF($E46&lt;21, $P46*BC46*AY46*Preise!$E$26, $P46*BC46*AY46*Preise!$E$25)</f>
        <v>0</v>
      </c>
      <c r="BF46" s="38">
        <f>$P46*BC46*AY46*Preise!$F$25</f>
        <v>0</v>
      </c>
      <c r="BG46" s="11">
        <f t="shared" si="2"/>
        <v>0</v>
      </c>
      <c r="BH46" s="60">
        <f t="shared" si="3"/>
        <v>0</v>
      </c>
      <c r="BI46" s="38">
        <f t="shared" si="4"/>
        <v>0</v>
      </c>
      <c r="BJ46" s="37">
        <f t="shared" si="13"/>
        <v>0</v>
      </c>
      <c r="BK46" s="38" t="str">
        <f t="shared" si="14"/>
        <v>0:00</v>
      </c>
      <c r="BM46" s="125"/>
      <c r="BN46" s="137"/>
      <c r="BO46" s="126"/>
      <c r="BQ46" s="125"/>
      <c r="BR46" s="137"/>
      <c r="BS46" s="126"/>
      <c r="BT46" s="139"/>
    </row>
    <row r="47" spans="1:72" s="45" customFormat="1" ht="3.75" customHeight="1" x14ac:dyDescent="0.25">
      <c r="C47" s="8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53"/>
      <c r="P47" s="13"/>
      <c r="Q47" s="85"/>
      <c r="R47" s="13"/>
      <c r="S47" s="13"/>
      <c r="T47" s="85"/>
      <c r="U47" s="13"/>
      <c r="V47" s="13"/>
      <c r="W47" s="13"/>
      <c r="X47" s="85"/>
      <c r="Y47" s="13"/>
      <c r="Z47" s="13"/>
      <c r="AA47" s="13"/>
      <c r="AD47" s="85"/>
      <c r="AE47" s="13"/>
      <c r="AF47" s="13"/>
      <c r="AG47" s="85"/>
      <c r="AH47" s="13"/>
      <c r="AI47" s="13"/>
      <c r="AJ47" s="13"/>
      <c r="AK47" s="85"/>
      <c r="AL47" s="13"/>
      <c r="AM47" s="13"/>
      <c r="AN47" s="13"/>
      <c r="AO47" s="85"/>
      <c r="AP47" s="13"/>
      <c r="AQ47" s="13"/>
      <c r="AR47" s="13"/>
      <c r="AS47" s="85"/>
      <c r="AT47" s="13"/>
      <c r="AU47" s="13"/>
      <c r="AV47" s="13"/>
      <c r="AW47" s="85"/>
      <c r="AX47" s="13"/>
      <c r="AY47" s="13"/>
      <c r="AZ47" s="13"/>
      <c r="BA47" s="85"/>
      <c r="BB47" s="13"/>
      <c r="BC47" s="13"/>
      <c r="BD47" s="13"/>
      <c r="BE47" s="85"/>
      <c r="BF47" s="13"/>
      <c r="BG47" s="13"/>
      <c r="BH47" s="85"/>
      <c r="BI47" s="13"/>
      <c r="BJ47" s="13"/>
      <c r="BK47" s="13"/>
      <c r="BQ47" s="120"/>
      <c r="BS47" s="121"/>
    </row>
    <row r="48" spans="1:72" s="45" customFormat="1" x14ac:dyDescent="0.25">
      <c r="A48" s="61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55" t="s">
        <v>51</v>
      </c>
      <c r="P48" s="29">
        <f>SUM(P12:P46)</f>
        <v>0</v>
      </c>
      <c r="Q48" s="52">
        <f>SUM(Q12:Q46)</f>
        <v>0</v>
      </c>
      <c r="R48" s="29">
        <f>SUM(R12:R46)</f>
        <v>0</v>
      </c>
      <c r="S48" s="15"/>
      <c r="T48" s="52">
        <f>SUM(T12:T46)</f>
        <v>0</v>
      </c>
      <c r="U48" s="16">
        <f>SUM(U12:U46)</f>
        <v>0</v>
      </c>
      <c r="V48" s="29">
        <f>SUM(V12:V46)</f>
        <v>0</v>
      </c>
      <c r="W48" s="15"/>
      <c r="X48" s="52">
        <f>SUM(X12:X46)</f>
        <v>0</v>
      </c>
      <c r="Y48" s="16">
        <f>SUM(Y12:Y46)</f>
        <v>0</v>
      </c>
      <c r="Z48" s="14">
        <f>SUM(Z12:Z46)</f>
        <v>0</v>
      </c>
      <c r="AA48" s="15"/>
      <c r="AB48" s="53"/>
      <c r="AC48" s="53"/>
      <c r="AD48" s="52">
        <f t="shared" ref="AD48:AI48" si="35">SUM(AD12:AD46)</f>
        <v>0</v>
      </c>
      <c r="AE48" s="16">
        <f t="shared" si="35"/>
        <v>0</v>
      </c>
      <c r="AF48" s="29">
        <f t="shared" si="35"/>
        <v>0</v>
      </c>
      <c r="AG48" s="52">
        <f t="shared" si="35"/>
        <v>0</v>
      </c>
      <c r="AH48" s="16">
        <f t="shared" si="35"/>
        <v>0</v>
      </c>
      <c r="AI48" s="29">
        <f t="shared" si="35"/>
        <v>0</v>
      </c>
      <c r="AJ48" s="15"/>
      <c r="AK48" s="52">
        <f>SUM(AK12:AK46)</f>
        <v>0</v>
      </c>
      <c r="AL48" s="16">
        <f>SUM(AL12:AL46)</f>
        <v>0</v>
      </c>
      <c r="AM48" s="29">
        <f>SUM(AM12:AM46)</f>
        <v>0</v>
      </c>
      <c r="AN48" s="15"/>
      <c r="AO48" s="52">
        <f>SUM(AO12:AO46)</f>
        <v>0</v>
      </c>
      <c r="AP48" s="16">
        <f>SUM(AP12:AP46)</f>
        <v>0</v>
      </c>
      <c r="AQ48" s="29">
        <f>SUM(AQ12:AQ46)</f>
        <v>0</v>
      </c>
      <c r="AR48" s="15"/>
      <c r="AS48" s="52">
        <f>SUM(AS12:AS46)</f>
        <v>0</v>
      </c>
      <c r="AT48" s="16">
        <f>SUM(AT12:AT46)</f>
        <v>0</v>
      </c>
      <c r="AU48" s="29">
        <f>SUM(AU12:AU46)</f>
        <v>0</v>
      </c>
      <c r="AV48" s="15"/>
      <c r="AW48" s="52">
        <f>SUM(AW12:AW46)</f>
        <v>0</v>
      </c>
      <c r="AX48" s="16">
        <f>SUM(AX12:AX46)</f>
        <v>0</v>
      </c>
      <c r="AY48" s="29">
        <f>SUM(AY12:AY46)</f>
        <v>0</v>
      </c>
      <c r="AZ48" s="15"/>
      <c r="BA48" s="52">
        <f>SUM(BA12:BA46)</f>
        <v>0</v>
      </c>
      <c r="BB48" s="16">
        <f>SUM(BB12:BB46)</f>
        <v>0</v>
      </c>
      <c r="BC48" s="29">
        <f>SUM(BC12:BC46)</f>
        <v>0</v>
      </c>
      <c r="BD48" s="15"/>
      <c r="BE48" s="52">
        <f t="shared" ref="BE48:BJ48" si="36">SUM(BE12:BE46)</f>
        <v>0</v>
      </c>
      <c r="BF48" s="16">
        <f t="shared" si="36"/>
        <v>0</v>
      </c>
      <c r="BG48" s="29">
        <f t="shared" si="36"/>
        <v>0</v>
      </c>
      <c r="BH48" s="54">
        <f t="shared" si="36"/>
        <v>0</v>
      </c>
      <c r="BI48" s="16">
        <f t="shared" si="36"/>
        <v>0</v>
      </c>
      <c r="BJ48" s="14">
        <f t="shared" si="36"/>
        <v>0</v>
      </c>
      <c r="BK48" s="16" t="str">
        <f t="shared" si="14"/>
        <v>0:00</v>
      </c>
      <c r="BQ48" s="120"/>
      <c r="BS48" s="121"/>
    </row>
    <row r="49" spans="1:72" s="45" customFormat="1" ht="3.75" customHeight="1" x14ac:dyDescent="0.25">
      <c r="C49" s="8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53"/>
      <c r="P49" s="13"/>
      <c r="Q49" s="85"/>
      <c r="R49" s="13"/>
      <c r="S49" s="13"/>
      <c r="T49" s="85"/>
      <c r="U49" s="13"/>
      <c r="V49" s="13"/>
      <c r="W49" s="13"/>
      <c r="X49" s="85"/>
      <c r="Y49" s="13"/>
      <c r="Z49" s="13"/>
      <c r="AA49" s="13"/>
      <c r="AD49" s="85"/>
      <c r="AE49" s="13"/>
      <c r="AF49" s="13"/>
      <c r="AG49" s="85"/>
      <c r="AH49" s="13"/>
      <c r="AI49" s="13"/>
      <c r="AJ49" s="13"/>
      <c r="AK49" s="85"/>
      <c r="AL49" s="13"/>
      <c r="AM49" s="13"/>
      <c r="AN49" s="13"/>
      <c r="AO49" s="85"/>
      <c r="AP49" s="13"/>
      <c r="AQ49" s="13"/>
      <c r="AR49" s="13"/>
      <c r="AS49" s="85"/>
      <c r="AT49" s="13"/>
      <c r="AU49" s="13"/>
      <c r="AV49" s="13"/>
      <c r="AW49" s="85"/>
      <c r="AX49" s="13"/>
      <c r="AY49" s="13"/>
      <c r="AZ49" s="13"/>
      <c r="BA49" s="85"/>
      <c r="BB49" s="13"/>
      <c r="BC49" s="13"/>
      <c r="BD49" s="13"/>
      <c r="BE49" s="85"/>
      <c r="BF49" s="13"/>
      <c r="BG49" s="13"/>
      <c r="BH49" s="85"/>
      <c r="BI49" s="13"/>
      <c r="BJ49" s="13"/>
      <c r="BK49" s="13"/>
      <c r="BQ49" s="120"/>
      <c r="BS49" s="121"/>
    </row>
    <row r="50" spans="1:72" x14ac:dyDescent="0.25">
      <c r="A50" s="90" t="s">
        <v>74</v>
      </c>
      <c r="B50" s="91"/>
      <c r="C50" s="92"/>
      <c r="D50" s="93"/>
      <c r="E50" s="93"/>
      <c r="F50" s="94"/>
      <c r="O50" s="10" t="str">
        <f>Preise!$C$7</f>
        <v>Sektionsdoppel</v>
      </c>
      <c r="V50" s="11">
        <f>AP3</f>
        <v>1</v>
      </c>
      <c r="W50" s="66"/>
      <c r="X50" s="58">
        <f>V50*Preise!E7</f>
        <v>0</v>
      </c>
      <c r="Y50" s="38"/>
      <c r="BH50" s="86">
        <f>Q50+T50+X50+AD50+AG50+AK50+AO50+AS50+AW50+BA50+BE50</f>
        <v>0</v>
      </c>
      <c r="BM50" s="133" t="s">
        <v>75</v>
      </c>
      <c r="BN50" s="134"/>
      <c r="BO50" s="135"/>
      <c r="BP50" s="135"/>
      <c r="BQ50" s="136"/>
      <c r="BR50" s="136"/>
      <c r="BS50" s="136"/>
      <c r="BT50" s="141"/>
    </row>
    <row r="51" spans="1:72" ht="18.75" x14ac:dyDescent="0.3">
      <c r="A51" s="1" t="s">
        <v>55</v>
      </c>
      <c r="B51" s="145"/>
      <c r="C51" s="146"/>
      <c r="D51" s="146"/>
      <c r="E51" s="146"/>
      <c r="F51" s="147"/>
      <c r="O51" s="10" t="str">
        <f>Preise!$C$10</f>
        <v>Mannschaftsdoppel</v>
      </c>
      <c r="Z51" s="11">
        <f>COUNTIF(BH57:BH61,"&gt;0")</f>
        <v>0</v>
      </c>
      <c r="AA51" s="66"/>
      <c r="AC51" s="66"/>
      <c r="AD51" s="58">
        <f>Z51*Preise!E10</f>
        <v>0</v>
      </c>
      <c r="AE51" s="38"/>
      <c r="BH51" s="86">
        <f>Q51+T51+X51+AD51+AG51+AK51+AO51+AS51+AW51+BA51+BE51</f>
        <v>0</v>
      </c>
      <c r="BM51" s="128" t="s">
        <v>89</v>
      </c>
      <c r="BN51" s="129"/>
      <c r="BO51" s="129"/>
      <c r="BP51" s="129"/>
      <c r="BQ51" s="124"/>
      <c r="BR51" s="129"/>
      <c r="BS51" s="140"/>
      <c r="BT51" s="116"/>
    </row>
    <row r="52" spans="1:72" s="45" customFormat="1" ht="3.75" customHeight="1" x14ac:dyDescent="0.25">
      <c r="C52" s="8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53"/>
      <c r="P52" s="13"/>
      <c r="Q52" s="85"/>
      <c r="R52" s="13"/>
      <c r="S52" s="13"/>
      <c r="T52" s="85"/>
      <c r="U52" s="13"/>
      <c r="V52" s="13"/>
      <c r="W52" s="13"/>
      <c r="X52" s="85"/>
      <c r="Y52" s="13"/>
      <c r="Z52" s="13"/>
      <c r="AA52" s="13"/>
      <c r="AD52" s="85"/>
      <c r="AE52" s="13"/>
      <c r="AF52" s="13"/>
      <c r="AG52" s="85"/>
      <c r="AH52" s="13"/>
      <c r="AI52" s="13"/>
      <c r="AJ52" s="13"/>
      <c r="AK52" s="85"/>
      <c r="AL52" s="13"/>
      <c r="AM52" s="13"/>
      <c r="AN52" s="13"/>
      <c r="AO52" s="85"/>
      <c r="AP52" s="13"/>
      <c r="AQ52" s="13"/>
      <c r="AR52" s="13"/>
      <c r="AS52" s="85"/>
      <c r="AT52" s="13"/>
      <c r="AU52" s="13"/>
      <c r="AV52" s="13"/>
      <c r="AW52" s="85"/>
      <c r="AX52" s="13"/>
      <c r="AY52" s="13"/>
      <c r="AZ52" s="13"/>
      <c r="BA52" s="85"/>
      <c r="BB52" s="13"/>
      <c r="BC52" s="13"/>
      <c r="BD52" s="13"/>
      <c r="BE52" s="85"/>
      <c r="BF52" s="13"/>
      <c r="BG52" s="13"/>
      <c r="BH52" s="85"/>
      <c r="BI52" s="13"/>
      <c r="BJ52" s="13"/>
      <c r="BK52" s="13"/>
      <c r="BM52" s="130"/>
      <c r="BT52" s="131"/>
    </row>
    <row r="53" spans="1:72" s="45" customFormat="1" x14ac:dyDescent="0.25">
      <c r="A53" s="1" t="s">
        <v>56</v>
      </c>
      <c r="B53" s="145"/>
      <c r="C53" s="146"/>
      <c r="D53" s="146"/>
      <c r="E53" s="146"/>
      <c r="F53" s="147"/>
      <c r="G53" s="13"/>
      <c r="H53" s="13"/>
      <c r="I53" s="13"/>
      <c r="J53" s="13"/>
      <c r="K53" s="13"/>
      <c r="L53" s="13"/>
      <c r="M53" s="13"/>
      <c r="N53" s="13"/>
      <c r="O53" s="55" t="s">
        <v>32</v>
      </c>
      <c r="U53" s="13"/>
      <c r="Y53" s="13"/>
      <c r="AE53" s="13"/>
      <c r="AH53" s="13"/>
      <c r="AL53" s="13"/>
      <c r="AP53" s="13"/>
      <c r="AT53" s="13"/>
      <c r="AX53" s="13"/>
      <c r="BB53" s="13"/>
      <c r="BF53" s="13"/>
      <c r="BH53" s="87">
        <f>SUM(BH48:BH51)</f>
        <v>0</v>
      </c>
      <c r="BM53" s="115" t="s">
        <v>88</v>
      </c>
      <c r="BO53" s="1" t="s">
        <v>76</v>
      </c>
      <c r="BT53" s="131"/>
    </row>
    <row r="54" spans="1:72" x14ac:dyDescent="0.25">
      <c r="A54" s="1" t="s">
        <v>57</v>
      </c>
      <c r="B54" s="145"/>
      <c r="C54" s="146"/>
      <c r="D54" s="146"/>
      <c r="E54" s="146"/>
      <c r="F54" s="147"/>
      <c r="BM54" s="115" t="s">
        <v>56</v>
      </c>
      <c r="BO54" s="1" t="s">
        <v>81</v>
      </c>
      <c r="BT54" s="116"/>
    </row>
    <row r="55" spans="1:72" x14ac:dyDescent="0.25">
      <c r="A55" s="1" t="s">
        <v>58</v>
      </c>
      <c r="B55" s="145"/>
      <c r="C55" s="146"/>
      <c r="D55" s="146"/>
      <c r="E55" s="146"/>
      <c r="F55" s="147"/>
      <c r="V55" s="90" t="s">
        <v>27</v>
      </c>
      <c r="W55" s="95"/>
      <c r="X55" s="95"/>
      <c r="Y55" s="96"/>
      <c r="Z55" s="97"/>
      <c r="AA55" s="97"/>
      <c r="AB55" s="98"/>
      <c r="AC55" s="97"/>
      <c r="AD55" s="97"/>
      <c r="AE55" s="98"/>
      <c r="AF55" s="97"/>
      <c r="AG55" s="95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9"/>
      <c r="BM55" s="115" t="s">
        <v>82</v>
      </c>
      <c r="BO55" s="142" t="s">
        <v>83</v>
      </c>
      <c r="BT55" s="116"/>
    </row>
    <row r="56" spans="1:72" ht="18.75" x14ac:dyDescent="0.3">
      <c r="A56" s="1" t="s">
        <v>59</v>
      </c>
      <c r="B56" s="145"/>
      <c r="C56" s="146"/>
      <c r="D56" s="146"/>
      <c r="E56" s="146"/>
      <c r="F56" s="147"/>
      <c r="V56" s="82" t="s">
        <v>49</v>
      </c>
      <c r="Z56" s="175" t="s">
        <v>1</v>
      </c>
      <c r="AA56" s="176"/>
      <c r="AB56" s="176"/>
      <c r="AC56" s="176"/>
      <c r="AD56" s="176"/>
      <c r="AE56" s="176"/>
      <c r="AF56" s="176"/>
      <c r="AG56" s="66"/>
      <c r="AH56" s="49"/>
      <c r="AI56" s="66"/>
      <c r="AJ56" s="49"/>
      <c r="AK56" s="49"/>
      <c r="AL56" s="49"/>
      <c r="AM56" s="49"/>
      <c r="AN56" s="49"/>
      <c r="AO56" s="66"/>
      <c r="AP56" s="49"/>
      <c r="AQ56" s="66"/>
      <c r="AR56" s="66"/>
      <c r="AS56" s="66"/>
      <c r="AT56" s="49"/>
      <c r="AU56" s="66"/>
      <c r="AV56" s="66"/>
      <c r="AW56" s="66"/>
      <c r="AX56" s="49"/>
      <c r="AY56" s="66"/>
      <c r="AZ56" s="66"/>
      <c r="BA56" s="66"/>
      <c r="BB56" s="49"/>
      <c r="BC56" s="66"/>
      <c r="BD56" s="66"/>
      <c r="BE56" s="66"/>
      <c r="BF56" s="49"/>
      <c r="BG56" s="36"/>
      <c r="BH56" s="83" t="s">
        <v>54</v>
      </c>
      <c r="BI56" s="83" t="s">
        <v>50</v>
      </c>
      <c r="BM56" s="115" t="s">
        <v>59</v>
      </c>
      <c r="BO56" s="169" t="s">
        <v>65</v>
      </c>
      <c r="BP56" s="169"/>
      <c r="BQ56" s="169"/>
      <c r="BR56" s="169"/>
      <c r="BS56" s="169"/>
      <c r="BT56" s="116"/>
    </row>
    <row r="57" spans="1:72" ht="17.850000000000001" customHeight="1" x14ac:dyDescent="0.3">
      <c r="V57" s="11">
        <v>1</v>
      </c>
      <c r="Z57" s="145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7"/>
      <c r="BH57" s="11">
        <f>COUNTIF($AB$12:$AB$46,V57)</f>
        <v>0</v>
      </c>
      <c r="BI57" s="11">
        <f>Preise!$G$10</f>
        <v>6</v>
      </c>
      <c r="BM57" s="132" t="s">
        <v>84</v>
      </c>
      <c r="BT57" s="116"/>
    </row>
    <row r="58" spans="1:72" x14ac:dyDescent="0.25">
      <c r="A58" s="90" t="s">
        <v>60</v>
      </c>
      <c r="B58" s="91"/>
      <c r="C58" s="92"/>
      <c r="D58" s="93"/>
      <c r="E58" s="93"/>
      <c r="F58" s="94"/>
      <c r="V58" s="11">
        <v>2</v>
      </c>
      <c r="Z58" s="145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7"/>
      <c r="BH58" s="11">
        <f>COUNTIF($AB$12:$AB$46,V58)</f>
        <v>0</v>
      </c>
      <c r="BI58" s="11">
        <f>Preise!$G$10</f>
        <v>6</v>
      </c>
      <c r="BM58" s="115" t="s">
        <v>79</v>
      </c>
      <c r="BO58" s="1" t="s">
        <v>80</v>
      </c>
      <c r="BT58" s="116"/>
    </row>
    <row r="59" spans="1:72" x14ac:dyDescent="0.25">
      <c r="A59" s="1" t="s">
        <v>62</v>
      </c>
      <c r="B59" s="145"/>
      <c r="C59" s="146"/>
      <c r="D59" s="146"/>
      <c r="E59" s="146"/>
      <c r="F59" s="147"/>
      <c r="V59" s="11">
        <v>3</v>
      </c>
      <c r="Z59" s="145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7"/>
      <c r="BH59" s="11">
        <f>COUNTIF($AB$12:$AB$46,V59)</f>
        <v>0</v>
      </c>
      <c r="BI59" s="11">
        <f>Preise!$G$10</f>
        <v>6</v>
      </c>
      <c r="BM59" s="115" t="s">
        <v>78</v>
      </c>
      <c r="BO59" s="1" t="s">
        <v>77</v>
      </c>
      <c r="BT59" s="116"/>
    </row>
    <row r="60" spans="1:72" ht="18.75" x14ac:dyDescent="0.3">
      <c r="A60" s="1" t="s">
        <v>63</v>
      </c>
      <c r="B60" s="145"/>
      <c r="C60" s="146"/>
      <c r="D60" s="146"/>
      <c r="E60" s="146"/>
      <c r="F60" s="147"/>
      <c r="V60" s="11">
        <v>4</v>
      </c>
      <c r="Z60" s="145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7"/>
      <c r="BH60" s="11">
        <f>COUNTIF($AB$12:$AB$46,V60)</f>
        <v>0</v>
      </c>
      <c r="BI60" s="11">
        <f>Preise!$G$10</f>
        <v>6</v>
      </c>
      <c r="BM60" s="132" t="s">
        <v>85</v>
      </c>
      <c r="BT60" s="116"/>
    </row>
    <row r="61" spans="1:72" x14ac:dyDescent="0.25">
      <c r="A61" s="1" t="s">
        <v>61</v>
      </c>
      <c r="B61" s="145"/>
      <c r="C61" s="146"/>
      <c r="D61" s="146"/>
      <c r="E61" s="146"/>
      <c r="F61" s="147"/>
      <c r="V61" s="11">
        <v>5</v>
      </c>
      <c r="Z61" s="145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7"/>
      <c r="BH61" s="11">
        <f>COUNTIF($AB$12:$AB$46,V61)</f>
        <v>0</v>
      </c>
      <c r="BI61" s="11">
        <f>Preise!$G$10</f>
        <v>6</v>
      </c>
      <c r="BM61" s="170" t="s">
        <v>68</v>
      </c>
      <c r="BN61" s="171"/>
      <c r="BO61" s="171"/>
      <c r="BP61" s="171"/>
      <c r="BQ61" s="171"/>
      <c r="BR61" s="171"/>
      <c r="BS61" s="171"/>
      <c r="BT61" s="118"/>
    </row>
    <row r="62" spans="1:72" ht="17.850000000000001" customHeight="1" x14ac:dyDescent="0.25">
      <c r="AJ62" s="2"/>
      <c r="AK62" s="2"/>
      <c r="AM62" s="2"/>
      <c r="AN62" s="2"/>
    </row>
    <row r="63" spans="1:72" s="138" customFormat="1" ht="22.5" x14ac:dyDescent="0.35">
      <c r="A63" s="143" t="s">
        <v>90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</row>
    <row r="64" spans="1:72" x14ac:dyDescent="0.25">
      <c r="A64" s="89"/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</sheetData>
  <sheetProtection algorithmName="SHA-512" hashValue="m0/ovU7F6CPj2erUsOKGAyVLidHkknfSCKxgLMlOeUBHVBRCcACukFqvPhcVsdnEB92VwihQ9TcK9urB02FeRQ==" saltValue="dC2FAcqf9mhd/3ghOeAIdQ==" spinCount="100000" sheet="1" objects="1" scenarios="1" selectLockedCells="1"/>
  <mergeCells count="40">
    <mergeCell ref="N5:N10"/>
    <mergeCell ref="Z56:AF56"/>
    <mergeCell ref="P5:P9"/>
    <mergeCell ref="R5:R9"/>
    <mergeCell ref="V5:V9"/>
    <mergeCell ref="AF5:AF9"/>
    <mergeCell ref="BC5:BC9"/>
    <mergeCell ref="BQ5:BT5"/>
    <mergeCell ref="BQ7:BT7"/>
    <mergeCell ref="BQ8:BT8"/>
    <mergeCell ref="BO56:BS56"/>
    <mergeCell ref="BI1:BK1"/>
    <mergeCell ref="Z5:Z9"/>
    <mergeCell ref="AB5:AB9"/>
    <mergeCell ref="Z57:BG57"/>
    <mergeCell ref="Z58:BG58"/>
    <mergeCell ref="AQ2:BT2"/>
    <mergeCell ref="AQ3:AU3"/>
    <mergeCell ref="BM5:BO5"/>
    <mergeCell ref="AI5:AI9"/>
    <mergeCell ref="BH5:BI5"/>
    <mergeCell ref="BJ5:BK5"/>
    <mergeCell ref="BG5:BG9"/>
    <mergeCell ref="AM5:AM9"/>
    <mergeCell ref="AQ5:AQ9"/>
    <mergeCell ref="AU5:AU9"/>
    <mergeCell ref="AY5:AY9"/>
    <mergeCell ref="A63:BT63"/>
    <mergeCell ref="Z61:BG61"/>
    <mergeCell ref="B51:F51"/>
    <mergeCell ref="B53:F53"/>
    <mergeCell ref="B54:F54"/>
    <mergeCell ref="B55:F55"/>
    <mergeCell ref="B56:F56"/>
    <mergeCell ref="BM61:BS61"/>
    <mergeCell ref="B59:F59"/>
    <mergeCell ref="B61:F61"/>
    <mergeCell ref="B60:F60"/>
    <mergeCell ref="Z59:BG59"/>
    <mergeCell ref="Z60:BG60"/>
  </mergeCells>
  <conditionalFormatting sqref="AW12:AW46">
    <cfRule type="cellIs" dxfId="71" priority="97" operator="greaterThan">
      <formula>100</formula>
    </cfRule>
  </conditionalFormatting>
  <conditionalFormatting sqref="P13:P46 X13:Y46 AD13:AE46 AG13:AH46 AK13:AL46 BA13:BB46">
    <cfRule type="cellIs" dxfId="70" priority="96" operator="equal">
      <formula>0</formula>
    </cfRule>
  </conditionalFormatting>
  <conditionalFormatting sqref="BG12:BG46">
    <cfRule type="cellIs" dxfId="69" priority="95" operator="equal">
      <formula>0</formula>
    </cfRule>
  </conditionalFormatting>
  <conditionalFormatting sqref="BH12:BH46">
    <cfRule type="cellIs" dxfId="68" priority="94" operator="equal">
      <formula>0</formula>
    </cfRule>
  </conditionalFormatting>
  <conditionalFormatting sqref="BI13:BJ13">
    <cfRule type="cellIs" dxfId="67" priority="93" operator="equal">
      <formula>0</formula>
    </cfRule>
  </conditionalFormatting>
  <conditionalFormatting sqref="BK12:BK49">
    <cfRule type="cellIs" dxfId="66" priority="92" operator="equal">
      <formula>"0:00"</formula>
    </cfRule>
  </conditionalFormatting>
  <conditionalFormatting sqref="BI14:BJ46">
    <cfRule type="cellIs" dxfId="65" priority="91" operator="equal">
      <formula>0</formula>
    </cfRule>
  </conditionalFormatting>
  <conditionalFormatting sqref="Y12">
    <cfRule type="cellIs" dxfId="64" priority="82" operator="equal">
      <formula>0</formula>
    </cfRule>
  </conditionalFormatting>
  <conditionalFormatting sqref="T12:T46">
    <cfRule type="cellIs" dxfId="63" priority="80" operator="equal">
      <formula>0</formula>
    </cfRule>
  </conditionalFormatting>
  <conditionalFormatting sqref="U12:U46">
    <cfRule type="cellIs" dxfId="62" priority="79" operator="equal">
      <formula>0</formula>
    </cfRule>
  </conditionalFormatting>
  <conditionalFormatting sqref="X12">
    <cfRule type="cellIs" dxfId="61" priority="76" operator="equal">
      <formula>0</formula>
    </cfRule>
  </conditionalFormatting>
  <conditionalFormatting sqref="AD12">
    <cfRule type="cellIs" dxfId="60" priority="75" operator="equal">
      <formula>0</formula>
    </cfRule>
  </conditionalFormatting>
  <conditionalFormatting sqref="AE12">
    <cfRule type="cellIs" dxfId="59" priority="74" operator="equal">
      <formula>0</formula>
    </cfRule>
  </conditionalFormatting>
  <conditionalFormatting sqref="Q12:Q46">
    <cfRule type="cellIs" dxfId="58" priority="73" operator="equal">
      <formula>0</formula>
    </cfRule>
  </conditionalFormatting>
  <conditionalFormatting sqref="P12">
    <cfRule type="cellIs" dxfId="57" priority="72" operator="equal">
      <formula>0</formula>
    </cfRule>
  </conditionalFormatting>
  <conditionalFormatting sqref="V12:V46">
    <cfRule type="cellIs" dxfId="56" priority="71" operator="notEqual">
      <formula>W12</formula>
    </cfRule>
  </conditionalFormatting>
  <conditionalFormatting sqref="BH57:BH61">
    <cfRule type="cellIs" dxfId="55" priority="30" operator="equal">
      <formula>0</formula>
    </cfRule>
  </conditionalFormatting>
  <conditionalFormatting sqref="AB12:AB46">
    <cfRule type="cellIs" dxfId="54" priority="68" operator="notEqual">
      <formula>AC12</formula>
    </cfRule>
  </conditionalFormatting>
  <conditionalFormatting sqref="AG12">
    <cfRule type="cellIs" dxfId="53" priority="66" operator="equal">
      <formula>0</formula>
    </cfRule>
  </conditionalFormatting>
  <conditionalFormatting sqref="AH12">
    <cfRule type="cellIs" dxfId="52" priority="65" operator="equal">
      <formula>0</formula>
    </cfRule>
  </conditionalFormatting>
  <conditionalFormatting sqref="AF12:AF46">
    <cfRule type="cellIs" dxfId="51" priority="63" operator="equal">
      <formula>0</formula>
    </cfRule>
  </conditionalFormatting>
  <conditionalFormatting sqref="AK12">
    <cfRule type="cellIs" dxfId="50" priority="60" operator="equal">
      <formula>0</formula>
    </cfRule>
  </conditionalFormatting>
  <conditionalFormatting sqref="AL12">
    <cfRule type="cellIs" dxfId="49" priority="59" operator="equal">
      <formula>0</formula>
    </cfRule>
  </conditionalFormatting>
  <conditionalFormatting sqref="AO12:AO46">
    <cfRule type="cellIs" dxfId="48" priority="58" operator="equal">
      <formula>0</formula>
    </cfRule>
  </conditionalFormatting>
  <conditionalFormatting sqref="AP12:AP46">
    <cfRule type="cellIs" dxfId="47" priority="57" operator="equal">
      <formula>0</formula>
    </cfRule>
  </conditionalFormatting>
  <conditionalFormatting sqref="AT12:AT46">
    <cfRule type="cellIs" dxfId="46" priority="55" operator="equal">
      <formula>0</formula>
    </cfRule>
  </conditionalFormatting>
  <conditionalFormatting sqref="AS12:AS46">
    <cfRule type="cellIs" dxfId="45" priority="53" operator="equal">
      <formula>0</formula>
    </cfRule>
  </conditionalFormatting>
  <conditionalFormatting sqref="AW12:AW46">
    <cfRule type="cellIs" dxfId="44" priority="51" operator="equal">
      <formula>0</formula>
    </cfRule>
  </conditionalFormatting>
  <conditionalFormatting sqref="AX12:AX46">
    <cfRule type="cellIs" dxfId="43" priority="50" operator="equal">
      <formula>0</formula>
    </cfRule>
  </conditionalFormatting>
  <conditionalFormatting sqref="R12:R46">
    <cfRule type="cellIs" dxfId="42" priority="49" operator="notEqual">
      <formula>S12</formula>
    </cfRule>
  </conditionalFormatting>
  <conditionalFormatting sqref="BA12">
    <cfRule type="cellIs" dxfId="41" priority="45" operator="equal">
      <formula>0</formula>
    </cfRule>
  </conditionalFormatting>
  <conditionalFormatting sqref="BB12">
    <cfRule type="cellIs" dxfId="40" priority="44" operator="equal">
      <formula>0</formula>
    </cfRule>
  </conditionalFormatting>
  <conditionalFormatting sqref="BE12:BE46">
    <cfRule type="cellIs" dxfId="39" priority="43" operator="equal">
      <formula>0</formula>
    </cfRule>
  </conditionalFormatting>
  <conditionalFormatting sqref="BF12:BF46">
    <cfRule type="cellIs" dxfId="38" priority="42" operator="equal">
      <formula>0</formula>
    </cfRule>
  </conditionalFormatting>
  <conditionalFormatting sqref="BK52">
    <cfRule type="cellIs" dxfId="37" priority="41" operator="equal">
      <formula>"0:00"</formula>
    </cfRule>
  </conditionalFormatting>
  <conditionalFormatting sqref="X50">
    <cfRule type="cellIs" dxfId="36" priority="40" operator="equal">
      <formula>0</formula>
    </cfRule>
  </conditionalFormatting>
  <conditionalFormatting sqref="V50">
    <cfRule type="cellIs" dxfId="35" priority="39" operator="equal">
      <formula>0</formula>
    </cfRule>
  </conditionalFormatting>
  <conditionalFormatting sqref="AD51">
    <cfRule type="cellIs" dxfId="34" priority="35" operator="equal">
      <formula>0</formula>
    </cfRule>
  </conditionalFormatting>
  <conditionalFormatting sqref="BH50">
    <cfRule type="cellIs" dxfId="33" priority="34" operator="equal">
      <formula>0</formula>
    </cfRule>
  </conditionalFormatting>
  <conditionalFormatting sqref="BH51">
    <cfRule type="cellIs" dxfId="32" priority="33" operator="equal">
      <formula>0</formula>
    </cfRule>
  </conditionalFormatting>
  <conditionalFormatting sqref="BH57:BH61">
    <cfRule type="cellIs" dxfId="31" priority="69" operator="greaterThan">
      <formula>BI57</formula>
    </cfRule>
  </conditionalFormatting>
  <conditionalFormatting sqref="BK11">
    <cfRule type="cellIs" dxfId="30" priority="32" operator="equal">
      <formula>"0:00"</formula>
    </cfRule>
  </conditionalFormatting>
  <conditionalFormatting sqref="BK4">
    <cfRule type="cellIs" dxfId="29" priority="31" operator="equal">
      <formula>"0:00"</formula>
    </cfRule>
  </conditionalFormatting>
  <conditionalFormatting sqref="BH57:BH61">
    <cfRule type="cellIs" dxfId="28" priority="100" operator="equal">
      <formula>BI57</formula>
    </cfRule>
  </conditionalFormatting>
  <conditionalFormatting sqref="BI12">
    <cfRule type="cellIs" dxfId="27" priority="29" operator="equal">
      <formula>0</formula>
    </cfRule>
  </conditionalFormatting>
  <conditionalFormatting sqref="BJ12">
    <cfRule type="cellIs" dxfId="26" priority="28" operator="equal">
      <formula>0</formula>
    </cfRule>
  </conditionalFormatting>
  <conditionalFormatting sqref="Z12:Z46">
    <cfRule type="cellIs" dxfId="25" priority="27" operator="notEqual">
      <formula>AA12</formula>
    </cfRule>
  </conditionalFormatting>
  <conditionalFormatting sqref="AI12:AI46">
    <cfRule type="cellIs" dxfId="24" priority="26" operator="notEqual">
      <formula>AJ12</formula>
    </cfRule>
  </conditionalFormatting>
  <conditionalFormatting sqref="AM12:AM46">
    <cfRule type="cellIs" dxfId="23" priority="25" operator="notEqual">
      <formula>AN12</formula>
    </cfRule>
  </conditionalFormatting>
  <conditionalFormatting sqref="AQ12:AQ46">
    <cfRule type="cellIs" dxfId="22" priority="24" operator="notEqual">
      <formula>AR12</formula>
    </cfRule>
  </conditionalFormatting>
  <conditionalFormatting sqref="AU12:AU46">
    <cfRule type="cellIs" dxfId="21" priority="23" operator="notEqual">
      <formula>AV12</formula>
    </cfRule>
  </conditionalFormatting>
  <conditionalFormatting sqref="AY12:AY46">
    <cfRule type="cellIs" dxfId="20" priority="22" operator="notEqual">
      <formula>AZ12</formula>
    </cfRule>
  </conditionalFormatting>
  <conditionalFormatting sqref="BC12:BC46">
    <cfRule type="cellIs" dxfId="19" priority="21" operator="notEqual">
      <formula>BD12</formula>
    </cfRule>
  </conditionalFormatting>
  <conditionalFormatting sqref="BM12:BM46">
    <cfRule type="cellIs" dxfId="18" priority="20" operator="greaterThan">
      <formula>BN12</formula>
    </cfRule>
  </conditionalFormatting>
  <conditionalFormatting sqref="BQ12:BQ46">
    <cfRule type="cellIs" dxfId="17" priority="19" operator="greaterThan">
      <formula>BR12</formula>
    </cfRule>
  </conditionalFormatting>
  <conditionalFormatting sqref="BH48">
    <cfRule type="cellIs" dxfId="16" priority="18" operator="equal">
      <formula>0</formula>
    </cfRule>
  </conditionalFormatting>
  <conditionalFormatting sqref="BG48">
    <cfRule type="cellIs" dxfId="15" priority="17" operator="equal">
      <formula>0</formula>
    </cfRule>
  </conditionalFormatting>
  <conditionalFormatting sqref="BC48">
    <cfRule type="cellIs" dxfId="14" priority="16" operator="equal">
      <formula>0</formula>
    </cfRule>
  </conditionalFormatting>
  <conditionalFormatting sqref="AY48">
    <cfRule type="cellIs" dxfId="13" priority="15" operator="equal">
      <formula>0</formula>
    </cfRule>
  </conditionalFormatting>
  <conditionalFormatting sqref="AU48">
    <cfRule type="cellIs" dxfId="12" priority="14" operator="equal">
      <formula>0</formula>
    </cfRule>
  </conditionalFormatting>
  <conditionalFormatting sqref="AQ48">
    <cfRule type="cellIs" dxfId="11" priority="13" operator="equal">
      <formula>0</formula>
    </cfRule>
  </conditionalFormatting>
  <conditionalFormatting sqref="AM48">
    <cfRule type="cellIs" dxfId="10" priority="12" operator="equal">
      <formula>0</formula>
    </cfRule>
  </conditionalFormatting>
  <conditionalFormatting sqref="AI48">
    <cfRule type="cellIs" dxfId="9" priority="11" operator="equal">
      <formula>0</formula>
    </cfRule>
  </conditionalFormatting>
  <conditionalFormatting sqref="Z48">
    <cfRule type="cellIs" dxfId="8" priority="9" operator="equal">
      <formula>0</formula>
    </cfRule>
  </conditionalFormatting>
  <conditionalFormatting sqref="AF48">
    <cfRule type="cellIs" dxfId="7" priority="8" operator="equal">
      <formula>0</formula>
    </cfRule>
  </conditionalFormatting>
  <conditionalFormatting sqref="V48">
    <cfRule type="cellIs" dxfId="6" priority="7" operator="equal">
      <formula>0</formula>
    </cfRule>
  </conditionalFormatting>
  <conditionalFormatting sqref="R48">
    <cfRule type="cellIs" dxfId="5" priority="6" operator="equal">
      <formula>0</formula>
    </cfRule>
  </conditionalFormatting>
  <conditionalFormatting sqref="P48">
    <cfRule type="cellIs" dxfId="4" priority="5" operator="equal">
      <formula>0</formula>
    </cfRule>
  </conditionalFormatting>
  <conditionalFormatting sqref="BI48">
    <cfRule type="cellIs" dxfId="3" priority="4" operator="equal">
      <formula>0</formula>
    </cfRule>
  </conditionalFormatting>
  <conditionalFormatting sqref="BJ48">
    <cfRule type="cellIs" dxfId="2" priority="3" operator="equal">
      <formula>0</formula>
    </cfRule>
  </conditionalFormatting>
  <conditionalFormatting sqref="BH53">
    <cfRule type="cellIs" dxfId="1" priority="2" operator="equal">
      <formula>0</formula>
    </cfRule>
  </conditionalFormatting>
  <conditionalFormatting sqref="Z51">
    <cfRule type="cellIs" dxfId="0" priority="1" operator="equal">
      <formula>0</formula>
    </cfRule>
  </conditionalFormatting>
  <dataValidations count="5">
    <dataValidation type="list" allowBlank="1" showInputMessage="1" showErrorMessage="1" errorTitle="EASV-Mitglied" error="nur &quot;Ja&quot; oder &quot;Nein&quot;" sqref="BT3 AQ3" xr:uid="{7FC6BC65-10C0-4260-96B5-E69D4FADC947}">
      <formula1>"Ja, Nein"</formula1>
    </dataValidation>
    <dataValidation type="list" allowBlank="1" showDropDown="1" showInputMessage="1" showErrorMessage="1" errorTitle="Stellung" error="&quot;A&quot; oder &quot;a&quot; = aufgelegt" sqref="N12:N46" xr:uid="{5FA11797-FA08-469A-B0CF-9975D6F9A846}">
      <formula1>"A, a"</formula1>
    </dataValidation>
    <dataValidation type="list" allowBlank="1" showDropDown="1" showInputMessage="1" showErrorMessage="1" error="nur &quot;0&quot; bis &quot;5&quot;" sqref="AB12:AB46" xr:uid="{A7EA40D9-65B2-4664-8C9E-315A0C0E1F4C}">
      <formula1>"0, 1, 2, 3, 4, 5"</formula1>
    </dataValidation>
    <dataValidation type="whole" allowBlank="1" showDropDown="1" showInputMessage="1" showErrorMessage="1" error="nur Werte von &quot;0&quot; bis &quot;20&quot;" sqref="R12:R46" xr:uid="{823C61D4-5AFD-4DE6-AC11-32F182DE6ECE}">
      <formula1>0</formula1>
      <formula2>20</formula2>
    </dataValidation>
    <dataValidation type="whole" allowBlank="1" showDropDown="1" showInputMessage="1" showErrorMessage="1" error="nur &quot;0&quot; oder &quot;1&quot;" sqref="BC12:BC46 AY12:AY46 AU12:AU46 AQ12:AQ46 AM12:AM46 AI12:AI46 Z12:Z46 V12:V46" xr:uid="{75EE07D1-912C-4FD2-A60C-4DDFFF33D46D}">
      <formula1>0</formula1>
      <formula2>1</formula2>
    </dataValidation>
  </dataValidations>
  <hyperlinks>
    <hyperlink ref="BI1" r:id="rId1" xr:uid="{FFEFB35C-A754-4866-9F9B-35977127CDA2}"/>
    <hyperlink ref="O2" r:id="rId2" xr:uid="{65A3F76B-1F3A-4BBC-BD67-C01EE89193D3}"/>
    <hyperlink ref="BM61" r:id="rId3" xr:uid="{55E4C133-B19B-4AAC-A2C8-4F93158CFF3E}"/>
    <hyperlink ref="BO56" r:id="rId4" xr:uid="{19813C90-321F-4CC6-BBA6-944D3675DC9D}"/>
  </hyperlinks>
  <printOptions horizontalCentered="1"/>
  <pageMargins left="0.23622047244094491" right="0.23622047244094491" top="0.59055118110236227" bottom="0.70866141732283472" header="0.23622047244094491" footer="0.23622047244094491"/>
  <pageSetup paperSize="9" scale="48" fitToHeight="4" orientation="landscape" horizontalDpi="0" verticalDpi="0" r:id="rId5"/>
  <headerFooter>
    <oddFooter>&amp;L&amp;F&amp;CASV Rümlang&amp;R75 Jahre ASV Rümlang</oddFooter>
  </headerFooter>
  <ignoredErrors>
    <ignoredError sqref="AC32:AC46 AA32:AA46 AJ32:AJ46 AN32:AN46 AR32:AR46 S32:S46 AV32:AV46 AZ32:AZ46 BD32:BD46 BH57:BH61 W32:W46 BN12:BN13 BR12:BR13 W12:W19 BD12:BD19 AZ12:AZ19 AV12:AV19 S12:S19 AR12:AR19 AN12:AN19 AJ12:AJ19 AA12:AA19 AC12:AC19 W25:W31 BD25:BD31 AZ25:AZ31 AV25:AV31 S25:S31 AR25:AR31 AN25:AN31 AJ25:AJ31 AA25:AA31 AC25:AC31 S20:BS24 T25:V31 AD25:AI31 AB25:AB31 AK25:AM31 AO25:AQ31 AS25:AU31 AW25:AY31 BA25:BC31 BE25:BS31 X25:Z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Kategorie</vt:lpstr>
      <vt:lpstr>Preise</vt:lpstr>
      <vt:lpstr>Anmeldung</vt:lpstr>
      <vt:lpstr>Anmeldung!Druckbereich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Jubiläumsschiessen ASV Rümlang 2023</dc:title>
  <dc:creator>Markus Roth</dc:creator>
  <cp:lastModifiedBy>Markus Roth</cp:lastModifiedBy>
  <cp:lastPrinted>2023-03-14T18:25:18Z</cp:lastPrinted>
  <dcterms:created xsi:type="dcterms:W3CDTF">2023-01-19T13:16:21Z</dcterms:created>
  <dcterms:modified xsi:type="dcterms:W3CDTF">2023-03-14T18:27:40Z</dcterms:modified>
</cp:coreProperties>
</file>